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3\zarządzenie w sprawie planu dochodów i wydatków na 2023 r\"/>
    </mc:Choice>
  </mc:AlternateContent>
  <xr:revisionPtr revIDLastSave="0" documentId="13_ncr:1_{669CD07C-E485-42AA-B5F3-8BA5F2F0C3DC}" xr6:coauthVersionLast="47" xr6:coauthVersionMax="47" xr10:uidLastSave="{00000000-0000-0000-0000-000000000000}"/>
  <bookViews>
    <workbookView xWindow="-120" yWindow="-120" windowWidth="29040" windowHeight="15840" firstSheet="2" activeTab="6" xr2:uid="{00000000-000D-0000-FFFF-FFFF00000000}"/>
  </bookViews>
  <sheets>
    <sheet name="Zał. 1_korekta" sheetId="3" state="hidden" r:id="rId1"/>
    <sheet name="Zał.1" sheetId="4" state="hidden" r:id="rId2"/>
    <sheet name="Zał.1 (BP)" sheetId="10" r:id="rId3"/>
    <sheet name="Zał.1a (BP)" sheetId="16" r:id="rId4"/>
    <sheet name="Zał. 1b (BP) " sheetId="12" r:id="rId5"/>
    <sheet name="Zał. 1c (BŚE)" sheetId="13" r:id="rId6"/>
    <sheet name="Zał. 1d (BŚE)" sheetId="15" r:id="rId7"/>
  </sheets>
  <definedNames>
    <definedName name="_xlnm._FilterDatabase" localSheetId="2" hidden="1">'Zał.1 (BP)'!$C$1:$C$42</definedName>
    <definedName name="_xlnm._FilterDatabase" localSheetId="3" hidden="1">'Zał.1a (BP)'!$A$1:$A$133</definedName>
    <definedName name="_xlnm.Print_Area" localSheetId="4">'Zał. 1b (BP) '!$A$1:$J$368</definedName>
    <definedName name="_xlnm.Print_Area" localSheetId="5">'Zał. 1c (BŚE)'!$A$1:$E$25</definedName>
    <definedName name="_xlnm.Print_Area" localSheetId="3">'Zał.1a (BP)'!$A$1:$J$132</definedName>
    <definedName name="_xlnm.Print_Titles" localSheetId="4">'Zał. 1b (BP) '!$10:$14</definedName>
    <definedName name="_xlnm.Print_Titles" localSheetId="5">'Zał. 1c (BŚE)'!$5:$15</definedName>
    <definedName name="_xlnm.Print_Titles" localSheetId="3">'Zał.1a (BP)'!$9:$15</definedName>
  </definedNames>
  <calcPr calcId="181029"/>
</workbook>
</file>

<file path=xl/calcChain.xml><?xml version="1.0" encoding="utf-8"?>
<calcChain xmlns="http://schemas.openxmlformats.org/spreadsheetml/2006/main">
  <c r="E168" i="12" l="1"/>
  <c r="F168" i="12"/>
  <c r="G168" i="12"/>
  <c r="H168" i="12"/>
  <c r="I168" i="12"/>
  <c r="J168" i="12"/>
  <c r="D168" i="12"/>
  <c r="G130" i="12"/>
  <c r="H130" i="12"/>
  <c r="I130" i="12"/>
  <c r="J130" i="12"/>
  <c r="E132" i="16"/>
  <c r="E131" i="16"/>
  <c r="J130" i="16"/>
  <c r="I130" i="16"/>
  <c r="H130" i="16"/>
  <c r="G130" i="16"/>
  <c r="F130" i="16"/>
  <c r="E130" i="16"/>
  <c r="D130" i="16"/>
  <c r="E128" i="16"/>
  <c r="E127" i="16"/>
  <c r="J126" i="16"/>
  <c r="I126" i="16"/>
  <c r="H126" i="16"/>
  <c r="G126" i="16"/>
  <c r="F126" i="16"/>
  <c r="E126" i="16"/>
  <c r="D126" i="16"/>
  <c r="E124" i="16"/>
  <c r="E123" i="16"/>
  <c r="E122" i="16"/>
  <c r="E121" i="16" s="1"/>
  <c r="J121" i="16"/>
  <c r="I121" i="16"/>
  <c r="H121" i="16"/>
  <c r="G121" i="16"/>
  <c r="F121" i="16"/>
  <c r="D121" i="16"/>
  <c r="E119" i="16"/>
  <c r="E118" i="16"/>
  <c r="E117" i="16"/>
  <c r="E116" i="16"/>
  <c r="E112" i="16" s="1"/>
  <c r="E115" i="16"/>
  <c r="E114" i="16"/>
  <c r="E113" i="16"/>
  <c r="J112" i="16"/>
  <c r="I112" i="16"/>
  <c r="H112" i="16"/>
  <c r="G112" i="16"/>
  <c r="F112" i="16"/>
  <c r="D112" i="16"/>
  <c r="E110" i="16"/>
  <c r="J109" i="16"/>
  <c r="I109" i="16"/>
  <c r="H109" i="16"/>
  <c r="G109" i="16"/>
  <c r="F109" i="16"/>
  <c r="E109" i="16"/>
  <c r="D109" i="16"/>
  <c r="E107" i="16"/>
  <c r="E106" i="16"/>
  <c r="E105" i="16" s="1"/>
  <c r="J105" i="16"/>
  <c r="I105" i="16"/>
  <c r="H105" i="16"/>
  <c r="G105" i="16"/>
  <c r="F105" i="16"/>
  <c r="D105" i="16"/>
  <c r="E103" i="16"/>
  <c r="E102" i="16"/>
  <c r="E101" i="16"/>
  <c r="E100" i="16"/>
  <c r="E99" i="16"/>
  <c r="E98" i="16"/>
  <c r="E97" i="16"/>
  <c r="E96" i="16"/>
  <c r="E95" i="16"/>
  <c r="E94" i="16"/>
  <c r="E93" i="16"/>
  <c r="J92" i="16"/>
  <c r="I92" i="16"/>
  <c r="H92" i="16"/>
  <c r="G92" i="16"/>
  <c r="F92" i="16"/>
  <c r="E92" i="16"/>
  <c r="D92" i="16"/>
  <c r="E90" i="16"/>
  <c r="E89" i="16"/>
  <c r="E88" i="16"/>
  <c r="E84" i="16" s="1"/>
  <c r="E87" i="16"/>
  <c r="E86" i="16"/>
  <c r="E85" i="16"/>
  <c r="J84" i="16"/>
  <c r="I84" i="16"/>
  <c r="H84" i="16"/>
  <c r="G84" i="16"/>
  <c r="F84" i="16"/>
  <c r="D84" i="16"/>
  <c r="E82" i="16"/>
  <c r="E81" i="16"/>
  <c r="E80" i="16"/>
  <c r="E79" i="16" s="1"/>
  <c r="J79" i="16"/>
  <c r="I79" i="16"/>
  <c r="H79" i="16"/>
  <c r="G79" i="16"/>
  <c r="F79" i="16"/>
  <c r="D79" i="16"/>
  <c r="E77" i="16"/>
  <c r="E76" i="16"/>
  <c r="J75" i="16"/>
  <c r="I75" i="16"/>
  <c r="H75" i="16"/>
  <c r="G75" i="16"/>
  <c r="F75" i="16"/>
  <c r="E75" i="16"/>
  <c r="D75" i="16"/>
  <c r="E73" i="16"/>
  <c r="J72" i="16"/>
  <c r="I72" i="16"/>
  <c r="H72" i="16"/>
  <c r="G72" i="16"/>
  <c r="F72" i="16"/>
  <c r="E72" i="16"/>
  <c r="D72" i="16"/>
  <c r="E70" i="16"/>
  <c r="E69" i="16"/>
  <c r="E68" i="16"/>
  <c r="E67" i="16"/>
  <c r="E66" i="16" s="1"/>
  <c r="J66" i="16"/>
  <c r="I66" i="16"/>
  <c r="H66" i="16"/>
  <c r="G66" i="16"/>
  <c r="F66" i="16"/>
  <c r="D66" i="16"/>
  <c r="E64" i="16"/>
  <c r="E63" i="16"/>
  <c r="J62" i="16"/>
  <c r="I62" i="16"/>
  <c r="H62" i="16"/>
  <c r="G62" i="16"/>
  <c r="F62" i="16"/>
  <c r="E62" i="16"/>
  <c r="D62" i="16"/>
  <c r="E58" i="16"/>
  <c r="E57" i="16"/>
  <c r="E56" i="16"/>
  <c r="E55" i="16"/>
  <c r="E54" i="16" s="1"/>
  <c r="J54" i="16"/>
  <c r="I54" i="16"/>
  <c r="H54" i="16"/>
  <c r="G54" i="16"/>
  <c r="F54" i="16"/>
  <c r="D54" i="16"/>
  <c r="E52" i="16"/>
  <c r="E51" i="16"/>
  <c r="E50" i="16"/>
  <c r="E49" i="16"/>
  <c r="E48" i="16"/>
  <c r="E47" i="16" s="1"/>
  <c r="J47" i="16"/>
  <c r="I47" i="16"/>
  <c r="H47" i="16"/>
  <c r="G47" i="16"/>
  <c r="F47" i="16"/>
  <c r="D47" i="16"/>
  <c r="E45" i="16"/>
  <c r="E44" i="16" s="1"/>
  <c r="J44" i="16"/>
  <c r="I44" i="16"/>
  <c r="H44" i="16"/>
  <c r="G44" i="16"/>
  <c r="F44" i="16"/>
  <c r="D44" i="16"/>
  <c r="E42" i="16"/>
  <c r="E41" i="16" s="1"/>
  <c r="J41" i="16"/>
  <c r="I41" i="16"/>
  <c r="H41" i="16"/>
  <c r="G41" i="16"/>
  <c r="F41" i="16"/>
  <c r="D41" i="16"/>
  <c r="E39" i="16"/>
  <c r="E38" i="16"/>
  <c r="E37" i="16"/>
  <c r="E36" i="16"/>
  <c r="E35" i="16" s="1"/>
  <c r="J35" i="16"/>
  <c r="I35" i="16"/>
  <c r="H35" i="16"/>
  <c r="G35" i="16"/>
  <c r="F35" i="16"/>
  <c r="D35" i="16"/>
  <c r="E33" i="16"/>
  <c r="E32" i="16" s="1"/>
  <c r="J32" i="16"/>
  <c r="I32" i="16"/>
  <c r="H32" i="16"/>
  <c r="G32" i="16"/>
  <c r="F32" i="16"/>
  <c r="D32" i="16"/>
  <c r="E30" i="16"/>
  <c r="E29" i="16" s="1"/>
  <c r="J29" i="16"/>
  <c r="I29" i="16"/>
  <c r="H29" i="16"/>
  <c r="G29" i="16"/>
  <c r="F29" i="16"/>
  <c r="D29" i="16"/>
  <c r="E27" i="16"/>
  <c r="E26" i="16"/>
  <c r="E25" i="16"/>
  <c r="E24" i="16"/>
  <c r="E23" i="16"/>
  <c r="E22" i="16"/>
  <c r="E21" i="16"/>
  <c r="E20" i="16"/>
  <c r="E19" i="16"/>
  <c r="E18" i="16" s="1"/>
  <c r="E16" i="16" s="1"/>
  <c r="J18" i="16"/>
  <c r="I18" i="16"/>
  <c r="H18" i="16"/>
  <c r="G18" i="16"/>
  <c r="G16" i="16" s="1"/>
  <c r="F18" i="16"/>
  <c r="D18" i="16"/>
  <c r="J16" i="16"/>
  <c r="I16" i="16"/>
  <c r="H16" i="16"/>
  <c r="F16" i="16"/>
  <c r="D16" i="16"/>
  <c r="E16" i="15"/>
  <c r="E20" i="15"/>
  <c r="E33" i="15"/>
  <c r="E39" i="15"/>
  <c r="E37" i="15" s="1"/>
  <c r="E35" i="15" s="1"/>
  <c r="E31" i="15" s="1"/>
  <c r="E26" i="15"/>
  <c r="E16" i="13"/>
  <c r="E24" i="15" l="1"/>
  <c r="E22" i="15" s="1"/>
  <c r="E18" i="15" l="1"/>
  <c r="E219" i="12"/>
  <c r="E218" i="12" s="1"/>
  <c r="E217" i="12" s="1"/>
  <c r="J218" i="12"/>
  <c r="I218" i="12"/>
  <c r="I217" i="12" s="1"/>
  <c r="H218" i="12"/>
  <c r="H217" i="12" s="1"/>
  <c r="G218" i="12"/>
  <c r="G217" i="12" s="1"/>
  <c r="F218" i="12"/>
  <c r="F217" i="12" s="1"/>
  <c r="J217" i="12"/>
  <c r="D217" i="12"/>
  <c r="E215" i="12"/>
  <c r="E214" i="12" s="1"/>
  <c r="J214" i="12"/>
  <c r="I214" i="12"/>
  <c r="H214" i="12"/>
  <c r="G214" i="12"/>
  <c r="F214" i="12"/>
  <c r="D214" i="12"/>
  <c r="D210" i="12" s="1"/>
  <c r="E212" i="12"/>
  <c r="E211" i="12" s="1"/>
  <c r="J211" i="12"/>
  <c r="I211" i="12"/>
  <c r="H211" i="12"/>
  <c r="G211" i="12"/>
  <c r="F211" i="12"/>
  <c r="E208" i="12"/>
  <c r="E207" i="12" s="1"/>
  <c r="J207" i="12"/>
  <c r="I207" i="12"/>
  <c r="H207" i="12"/>
  <c r="G207" i="12"/>
  <c r="F207" i="12"/>
  <c r="E205" i="12"/>
  <c r="E204" i="12" s="1"/>
  <c r="J204" i="12"/>
  <c r="I204" i="12"/>
  <c r="H204" i="12"/>
  <c r="G204" i="12"/>
  <c r="F204" i="12"/>
  <c r="D204" i="12"/>
  <c r="D189" i="12" s="1"/>
  <c r="E202" i="12"/>
  <c r="E201" i="12" s="1"/>
  <c r="J201" i="12"/>
  <c r="I201" i="12"/>
  <c r="H201" i="12"/>
  <c r="G201" i="12"/>
  <c r="F201" i="12"/>
  <c r="H199" i="12"/>
  <c r="H198" i="12" s="1"/>
  <c r="J198" i="12"/>
  <c r="I198" i="12"/>
  <c r="G198" i="12"/>
  <c r="F198" i="12"/>
  <c r="F196" i="12"/>
  <c r="E196" i="12" s="1"/>
  <c r="F195" i="12"/>
  <c r="E195" i="12" s="1"/>
  <c r="J194" i="12"/>
  <c r="I194" i="12"/>
  <c r="H194" i="12"/>
  <c r="G194" i="12"/>
  <c r="F192" i="12"/>
  <c r="E192" i="12" s="1"/>
  <c r="E191" i="12" s="1"/>
  <c r="J191" i="12"/>
  <c r="I191" i="12"/>
  <c r="H191" i="12"/>
  <c r="G191" i="12"/>
  <c r="E187" i="12"/>
  <c r="H186" i="12"/>
  <c r="E186" i="12" s="1"/>
  <c r="J185" i="12"/>
  <c r="I185" i="12"/>
  <c r="G185" i="12"/>
  <c r="F185" i="12"/>
  <c r="D185" i="12"/>
  <c r="H183" i="12"/>
  <c r="E183" i="12" s="1"/>
  <c r="E182" i="12" s="1"/>
  <c r="J182" i="12"/>
  <c r="I182" i="12"/>
  <c r="H182" i="12"/>
  <c r="G182" i="12"/>
  <c r="F182" i="12"/>
  <c r="D182" i="12"/>
  <c r="J178" i="12"/>
  <c r="I178" i="12"/>
  <c r="H178" i="12"/>
  <c r="G178" i="12"/>
  <c r="F178" i="12"/>
  <c r="E178" i="12"/>
  <c r="D178" i="12"/>
  <c r="E176" i="12"/>
  <c r="H175" i="12"/>
  <c r="E175" i="12" s="1"/>
  <c r="J174" i="12"/>
  <c r="I174" i="12"/>
  <c r="G174" i="12"/>
  <c r="F174" i="12"/>
  <c r="D174" i="12"/>
  <c r="E172" i="12"/>
  <c r="H171" i="12"/>
  <c r="E171" i="12" s="1"/>
  <c r="E170" i="12"/>
  <c r="J169" i="12"/>
  <c r="H169" i="12"/>
  <c r="G169" i="12"/>
  <c r="J163" i="12"/>
  <c r="I163" i="12"/>
  <c r="H163" i="12"/>
  <c r="G163" i="12"/>
  <c r="F163" i="12"/>
  <c r="E163" i="12"/>
  <c r="D163" i="12"/>
  <c r="H161" i="12"/>
  <c r="E161" i="12" s="1"/>
  <c r="E160" i="12"/>
  <c r="J159" i="12"/>
  <c r="I159" i="12"/>
  <c r="G159" i="12"/>
  <c r="F159" i="12"/>
  <c r="D159" i="12"/>
  <c r="E156" i="12"/>
  <c r="E155" i="12"/>
  <c r="J154" i="12"/>
  <c r="J153" i="12" s="1"/>
  <c r="I154" i="12"/>
  <c r="I153" i="12" s="1"/>
  <c r="H154" i="12"/>
  <c r="H153" i="12" s="1"/>
  <c r="G154" i="12"/>
  <c r="G153" i="12" s="1"/>
  <c r="F154" i="12"/>
  <c r="F153" i="12" s="1"/>
  <c r="D153" i="12"/>
  <c r="E151" i="12"/>
  <c r="E150" i="12" s="1"/>
  <c r="J150" i="12"/>
  <c r="J149" i="12" s="1"/>
  <c r="I150" i="12"/>
  <c r="I149" i="12" s="1"/>
  <c r="H150" i="12"/>
  <c r="H149" i="12" s="1"/>
  <c r="G150" i="12"/>
  <c r="G149" i="12" s="1"/>
  <c r="F150" i="12"/>
  <c r="F149" i="12" s="1"/>
  <c r="D150" i="12"/>
  <c r="D149" i="12" s="1"/>
  <c r="E147" i="12"/>
  <c r="E146" i="12" s="1"/>
  <c r="J146" i="12"/>
  <c r="J145" i="12" s="1"/>
  <c r="I146" i="12"/>
  <c r="I145" i="12" s="1"/>
  <c r="H146" i="12"/>
  <c r="H145" i="12" s="1"/>
  <c r="G146" i="12"/>
  <c r="G145" i="12" s="1"/>
  <c r="F146" i="12"/>
  <c r="D146" i="12"/>
  <c r="D145" i="12" s="1"/>
  <c r="F145" i="12"/>
  <c r="H143" i="12"/>
  <c r="E143" i="12" s="1"/>
  <c r="E142" i="12" s="1"/>
  <c r="J142" i="12"/>
  <c r="J141" i="12" s="1"/>
  <c r="I142" i="12"/>
  <c r="I141" i="12" s="1"/>
  <c r="G142" i="12"/>
  <c r="G141" i="12" s="1"/>
  <c r="F142" i="12"/>
  <c r="F141" i="12" s="1"/>
  <c r="D142" i="12"/>
  <c r="D141" i="12" s="1"/>
  <c r="H139" i="12"/>
  <c r="H138" i="12" s="1"/>
  <c r="H137" i="12" s="1"/>
  <c r="F139" i="12"/>
  <c r="J138" i="12"/>
  <c r="J137" i="12" s="1"/>
  <c r="I138" i="12"/>
  <c r="I137" i="12" s="1"/>
  <c r="G138" i="12"/>
  <c r="G137" i="12" s="1"/>
  <c r="F138" i="12"/>
  <c r="F137" i="12" s="1"/>
  <c r="D138" i="12"/>
  <c r="D137" i="12" s="1"/>
  <c r="F135" i="12"/>
  <c r="E135" i="12" s="1"/>
  <c r="F134" i="12"/>
  <c r="E133" i="12"/>
  <c r="E132" i="12"/>
  <c r="E131" i="12"/>
  <c r="D130" i="12"/>
  <c r="E128" i="12"/>
  <c r="E127" i="12"/>
  <c r="E126" i="12"/>
  <c r="F125" i="12"/>
  <c r="E125" i="12" s="1"/>
  <c r="F124" i="12"/>
  <c r="E124" i="12" s="1"/>
  <c r="E123" i="12"/>
  <c r="E122" i="12"/>
  <c r="E121" i="12"/>
  <c r="E120" i="12"/>
  <c r="F119" i="12"/>
  <c r="E119" i="12" s="1"/>
  <c r="E118" i="12"/>
  <c r="J117" i="12"/>
  <c r="I117" i="12"/>
  <c r="H117" i="12"/>
  <c r="G117" i="12"/>
  <c r="D117" i="12"/>
  <c r="D109" i="12" s="1"/>
  <c r="E115" i="12"/>
  <c r="E114" i="12"/>
  <c r="J113" i="12"/>
  <c r="I113" i="12"/>
  <c r="H113" i="12"/>
  <c r="G113" i="12"/>
  <c r="F113" i="12"/>
  <c r="E111" i="12"/>
  <c r="E110" i="12" s="1"/>
  <c r="J110" i="12"/>
  <c r="I110" i="12"/>
  <c r="H110" i="12"/>
  <c r="G110" i="12"/>
  <c r="F110" i="12"/>
  <c r="E107" i="12"/>
  <c r="E106" i="12" s="1"/>
  <c r="J106" i="12"/>
  <c r="J100" i="12" s="1"/>
  <c r="I106" i="12"/>
  <c r="H106" i="12"/>
  <c r="G106" i="12"/>
  <c r="F106" i="12"/>
  <c r="E104" i="12"/>
  <c r="E103" i="12"/>
  <c r="E102" i="12"/>
  <c r="I101" i="12"/>
  <c r="H101" i="12"/>
  <c r="G101" i="12"/>
  <c r="F101" i="12"/>
  <c r="D101" i="12"/>
  <c r="D100" i="12" s="1"/>
  <c r="I98" i="12"/>
  <c r="I96" i="12" s="1"/>
  <c r="I95" i="12" s="1"/>
  <c r="F98" i="12"/>
  <c r="E98" i="12" s="1"/>
  <c r="H97" i="12"/>
  <c r="J96" i="12"/>
  <c r="J95" i="12" s="1"/>
  <c r="G96" i="12"/>
  <c r="G95" i="12" s="1"/>
  <c r="D96" i="12"/>
  <c r="D95" i="12" s="1"/>
  <c r="E93" i="12"/>
  <c r="E92" i="12" s="1"/>
  <c r="J92" i="12"/>
  <c r="I92" i="12"/>
  <c r="H92" i="12"/>
  <c r="G92" i="12"/>
  <c r="F92" i="12"/>
  <c r="E90" i="12"/>
  <c r="E89" i="12"/>
  <c r="J88" i="12"/>
  <c r="I88" i="12"/>
  <c r="H88" i="12"/>
  <c r="G88" i="12"/>
  <c r="F88" i="12"/>
  <c r="E86" i="12"/>
  <c r="E85" i="12"/>
  <c r="J84" i="12"/>
  <c r="I84" i="12"/>
  <c r="H84" i="12"/>
  <c r="G84" i="12"/>
  <c r="F84" i="12"/>
  <c r="E82" i="12"/>
  <c r="E81" i="12" s="1"/>
  <c r="J81" i="12"/>
  <c r="I81" i="12"/>
  <c r="H81" i="12"/>
  <c r="G81" i="12"/>
  <c r="F81" i="12"/>
  <c r="D80" i="12"/>
  <c r="J78" i="12"/>
  <c r="J77" i="12" s="1"/>
  <c r="J76" i="12" s="1"/>
  <c r="I78" i="12"/>
  <c r="I77" i="12" s="1"/>
  <c r="I76" i="12" s="1"/>
  <c r="H78" i="12"/>
  <c r="H77" i="12" s="1"/>
  <c r="H76" i="12" s="1"/>
  <c r="F78" i="12"/>
  <c r="G77" i="12"/>
  <c r="G76" i="12" s="1"/>
  <c r="D77" i="12"/>
  <c r="D76" i="12" s="1"/>
  <c r="H74" i="12"/>
  <c r="E74" i="12" s="1"/>
  <c r="E73" i="12" s="1"/>
  <c r="J73" i="12"/>
  <c r="J72" i="12" s="1"/>
  <c r="I73" i="12"/>
  <c r="I72" i="12" s="1"/>
  <c r="G73" i="12"/>
  <c r="G72" i="12" s="1"/>
  <c r="F73" i="12"/>
  <c r="F72" i="12" s="1"/>
  <c r="D73" i="12"/>
  <c r="D72" i="12" s="1"/>
  <c r="E70" i="12"/>
  <c r="E69" i="12" s="1"/>
  <c r="I69" i="12"/>
  <c r="I68" i="12" s="1"/>
  <c r="H69" i="12"/>
  <c r="H68" i="12" s="1"/>
  <c r="G69" i="12"/>
  <c r="G68" i="12" s="1"/>
  <c r="F69" i="12"/>
  <c r="F68" i="12" s="1"/>
  <c r="D69" i="12"/>
  <c r="D68" i="12" s="1"/>
  <c r="J68" i="12"/>
  <c r="H66" i="12"/>
  <c r="E66" i="12" s="1"/>
  <c r="E65" i="12" s="1"/>
  <c r="J65" i="12"/>
  <c r="J64" i="12" s="1"/>
  <c r="I65" i="12"/>
  <c r="I64" i="12" s="1"/>
  <c r="H65" i="12"/>
  <c r="H64" i="12" s="1"/>
  <c r="G65" i="12"/>
  <c r="G64" i="12" s="1"/>
  <c r="F65" i="12"/>
  <c r="F64" i="12" s="1"/>
  <c r="D64" i="12"/>
  <c r="F62" i="12"/>
  <c r="E62" i="12" s="1"/>
  <c r="E61" i="12" s="1"/>
  <c r="J61" i="12"/>
  <c r="I61" i="12"/>
  <c r="H61" i="12"/>
  <c r="G61" i="12"/>
  <c r="D61" i="12"/>
  <c r="D57" i="12" s="1"/>
  <c r="E59" i="12"/>
  <c r="E58" i="12" s="1"/>
  <c r="J58" i="12"/>
  <c r="I58" i="12"/>
  <c r="H58" i="12"/>
  <c r="G58" i="12"/>
  <c r="F58" i="12"/>
  <c r="F55" i="12"/>
  <c r="E55" i="12" s="1"/>
  <c r="E54" i="12" s="1"/>
  <c r="J54" i="12"/>
  <c r="J53" i="12" s="1"/>
  <c r="I54" i="12"/>
  <c r="I53" i="12" s="1"/>
  <c r="H54" i="12"/>
  <c r="H53" i="12" s="1"/>
  <c r="G54" i="12"/>
  <c r="G53" i="12" s="1"/>
  <c r="D54" i="12"/>
  <c r="D53" i="12" s="1"/>
  <c r="H51" i="12"/>
  <c r="E51" i="12" s="1"/>
  <c r="E50" i="12" s="1"/>
  <c r="J50" i="12"/>
  <c r="J49" i="12" s="1"/>
  <c r="I50" i="12"/>
  <c r="I49" i="12" s="1"/>
  <c r="G50" i="12"/>
  <c r="F50" i="12"/>
  <c r="F49" i="12" s="1"/>
  <c r="D50" i="12"/>
  <c r="D49" i="12" s="1"/>
  <c r="G49" i="12"/>
  <c r="E47" i="12"/>
  <c r="E46" i="12"/>
  <c r="E45" i="12"/>
  <c r="J44" i="12"/>
  <c r="J43" i="12" s="1"/>
  <c r="I44" i="12"/>
  <c r="I43" i="12" s="1"/>
  <c r="H44" i="12"/>
  <c r="H43" i="12" s="1"/>
  <c r="G44" i="12"/>
  <c r="G43" i="12" s="1"/>
  <c r="F44" i="12"/>
  <c r="F43" i="12" s="1"/>
  <c r="D44" i="12"/>
  <c r="D43" i="12" s="1"/>
  <c r="H41" i="12"/>
  <c r="E41" i="12" s="1"/>
  <c r="E40" i="12" s="1"/>
  <c r="J40" i="12"/>
  <c r="J39" i="12" s="1"/>
  <c r="I40" i="12"/>
  <c r="G40" i="12"/>
  <c r="G39" i="12" s="1"/>
  <c r="F40" i="12"/>
  <c r="F39" i="12" s="1"/>
  <c r="D40" i="12"/>
  <c r="D39" i="12" s="1"/>
  <c r="I39" i="12"/>
  <c r="E37" i="12"/>
  <c r="E36" i="12" s="1"/>
  <c r="J36" i="12"/>
  <c r="I36" i="12"/>
  <c r="H36" i="12"/>
  <c r="G36" i="12"/>
  <c r="F36" i="12"/>
  <c r="E34" i="12"/>
  <c r="E33" i="12"/>
  <c r="J32" i="12"/>
  <c r="I32" i="12"/>
  <c r="H32" i="12"/>
  <c r="G32" i="12"/>
  <c r="F32" i="12"/>
  <c r="D32" i="12"/>
  <c r="E29" i="12"/>
  <c r="E28" i="12" s="1"/>
  <c r="J28" i="12"/>
  <c r="I28" i="12"/>
  <c r="H28" i="12"/>
  <c r="G28" i="12"/>
  <c r="F28" i="12"/>
  <c r="D28" i="12"/>
  <c r="E26" i="12"/>
  <c r="H25" i="12"/>
  <c r="H23" i="12" s="1"/>
  <c r="E24" i="12"/>
  <c r="J23" i="12"/>
  <c r="I23" i="12"/>
  <c r="G23" i="12"/>
  <c r="F23" i="12"/>
  <c r="D23" i="12"/>
  <c r="F21" i="12"/>
  <c r="F18" i="12" s="1"/>
  <c r="E20" i="12"/>
  <c r="E19" i="12"/>
  <c r="J18" i="12"/>
  <c r="I18" i="12"/>
  <c r="H18" i="12"/>
  <c r="G18" i="12"/>
  <c r="D18" i="12"/>
  <c r="F96" i="12" l="1"/>
  <c r="F95" i="12" s="1"/>
  <c r="E32" i="12"/>
  <c r="H109" i="12"/>
  <c r="E130" i="12"/>
  <c r="E134" i="12"/>
  <c r="F130" i="12"/>
  <c r="E174" i="12"/>
  <c r="I57" i="12"/>
  <c r="H142" i="12"/>
  <c r="H141" i="12" s="1"/>
  <c r="F191" i="12"/>
  <c r="G210" i="12"/>
  <c r="H100" i="12"/>
  <c r="D17" i="12"/>
  <c r="H73" i="12"/>
  <c r="H72" i="12" s="1"/>
  <c r="E72" i="12" s="1"/>
  <c r="E113" i="12"/>
  <c r="F210" i="12"/>
  <c r="J210" i="12"/>
  <c r="G100" i="12"/>
  <c r="F194" i="12"/>
  <c r="F189" i="12" s="1"/>
  <c r="E78" i="12"/>
  <c r="E77" i="12" s="1"/>
  <c r="F80" i="12"/>
  <c r="J80" i="12"/>
  <c r="H80" i="12"/>
  <c r="E199" i="12"/>
  <c r="E198" i="12" s="1"/>
  <c r="E43" i="12"/>
  <c r="F77" i="12"/>
  <c r="F76" i="12" s="1"/>
  <c r="E76" i="12" s="1"/>
  <c r="J109" i="12"/>
  <c r="E154" i="12"/>
  <c r="H159" i="12"/>
  <c r="G158" i="12"/>
  <c r="H185" i="12"/>
  <c r="G189" i="12"/>
  <c r="F61" i="12"/>
  <c r="F57" i="12" s="1"/>
  <c r="E149" i="12"/>
  <c r="E194" i="12"/>
  <c r="E159" i="12"/>
  <c r="E44" i="12"/>
  <c r="H50" i="12"/>
  <c r="H49" i="12" s="1"/>
  <c r="E49" i="12" s="1"/>
  <c r="F54" i="12"/>
  <c r="F53" i="12" s="1"/>
  <c r="E53" i="12" s="1"/>
  <c r="J57" i="12"/>
  <c r="E88" i="12"/>
  <c r="F100" i="12"/>
  <c r="E145" i="12"/>
  <c r="F158" i="12"/>
  <c r="J158" i="12"/>
  <c r="H174" i="12"/>
  <c r="H40" i="12"/>
  <c r="H39" i="12" s="1"/>
  <c r="E68" i="12"/>
  <c r="J17" i="12"/>
  <c r="H57" i="12"/>
  <c r="I80" i="12"/>
  <c r="E169" i="12"/>
  <c r="E185" i="12"/>
  <c r="J189" i="12"/>
  <c r="G57" i="12"/>
  <c r="I17" i="12"/>
  <c r="G80" i="12"/>
  <c r="I100" i="12"/>
  <c r="G109" i="12"/>
  <c r="E139" i="12"/>
  <c r="E138" i="12" s="1"/>
  <c r="E137" i="12" s="1"/>
  <c r="H210" i="12"/>
  <c r="E117" i="12"/>
  <c r="H17" i="12"/>
  <c r="E25" i="12"/>
  <c r="E23" i="12" s="1"/>
  <c r="E64" i="12"/>
  <c r="E84" i="12"/>
  <c r="E101" i="12"/>
  <c r="I109" i="12"/>
  <c r="D158" i="12"/>
  <c r="I158" i="12"/>
  <c r="E210" i="12"/>
  <c r="I210" i="12"/>
  <c r="G17" i="12"/>
  <c r="E21" i="12"/>
  <c r="F117" i="12"/>
  <c r="I189" i="12"/>
  <c r="H189" i="12"/>
  <c r="E97" i="12"/>
  <c r="E96" i="12" s="1"/>
  <c r="H96" i="12"/>
  <c r="H95" i="12" s="1"/>
  <c r="E95" i="12" s="1"/>
  <c r="E18" i="12"/>
  <c r="F17" i="12"/>
  <c r="E39" i="12"/>
  <c r="E141" i="12"/>
  <c r="E153" i="12"/>
  <c r="E100" i="12" l="1"/>
  <c r="E57" i="12"/>
  <c r="D15" i="12"/>
  <c r="E189" i="12"/>
  <c r="H158" i="12"/>
  <c r="E80" i="12"/>
  <c r="J15" i="12"/>
  <c r="E109" i="12"/>
  <c r="G15" i="12"/>
  <c r="E158" i="12"/>
  <c r="I15" i="12"/>
  <c r="F109" i="12"/>
  <c r="F15" i="12" s="1"/>
  <c r="H15" i="12"/>
  <c r="E17" i="12"/>
  <c r="E15" i="12" l="1"/>
  <c r="D41" i="10" l="1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I19" i="10"/>
  <c r="H19" i="10"/>
  <c r="G19" i="10"/>
  <c r="F19" i="10"/>
  <c r="E19" i="10"/>
  <c r="C19" i="10"/>
  <c r="D19" i="10" l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I10" i="3" l="1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G8" i="3" l="1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<sst xmlns="http://schemas.openxmlformats.org/spreadsheetml/2006/main" count="889" uniqueCount="266">
  <si>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</si>
  <si>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</si>
  <si>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</si>
  <si>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</si>
  <si>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</si>
  <si>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</si>
  <si>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</si>
  <si>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</si>
  <si>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</si>
  <si>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</si>
  <si>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</si>
  <si>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</si>
  <si>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</si>
  <si>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</si>
  <si>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</si>
  <si>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</si>
  <si>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</si>
  <si>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</si>
  <si>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</si>
  <si>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</si>
  <si>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</si>
  <si>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</si>
  <si>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</si>
  <si>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</si>
  <si>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</si>
  <si>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</si>
  <si>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</si>
  <si>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</si>
  <si>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</si>
  <si>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</si>
  <si>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</si>
  <si>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</si>
  <si>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</si>
  <si>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</si>
  <si>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</si>
  <si>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</si>
  <si>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</si>
  <si>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</si>
  <si>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</si>
  <si>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</si>
  <si>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</si>
  <si>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</si>
  <si>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</si>
  <si>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</si>
  <si>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</si>
  <si>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</si>
  <si>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</si>
  <si>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</si>
  <si>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</si>
  <si>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</si>
  <si>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</si>
  <si>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</si>
  <si>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</si>
  <si>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</si>
  <si>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</si>
  <si>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</si>
  <si>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</si>
  <si>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</si>
  <si>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</si>
  <si>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</si>
  <si>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</si>
  <si>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</si>
  <si>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</si>
  <si>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</si>
  <si>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</si>
  <si>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</si>
  <si>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</si>
  <si>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</si>
  <si>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</si>
  <si>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</si>
  <si>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</si>
  <si>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</si>
  <si>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</si>
  <si>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</si>
  <si>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</si>
  <si>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</si>
  <si>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</si>
  <si>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</si>
  <si>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</si>
  <si>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</si>
  <si>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</si>
  <si>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</si>
  <si>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</si>
  <si>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</si>
  <si>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</si>
  <si>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</si>
  <si>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</si>
  <si>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</si>
  <si>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</si>
  <si>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</si>
  <si>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</si>
  <si>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</si>
  <si>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</si>
  <si>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</si>
  <si>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</si>
  <si>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</si>
  <si>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</si>
  <si>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</si>
  <si>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</si>
  <si>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</si>
  <si>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</si>
  <si>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</si>
  <si>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</si>
  <si>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</si>
  <si>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</si>
  <si>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</si>
  <si>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</si>
  <si>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</si>
  <si>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</si>
  <si>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</si>
  <si>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</si>
  <si>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</si>
  <si>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</si>
  <si>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</si>
  <si>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</si>
  <si>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</si>
  <si>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</si>
  <si>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</si>
  <si>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</si>
  <si>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</si>
  <si>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</si>
  <si>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</si>
  <si>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</si>
  <si>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</si>
  <si>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</si>
  <si>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</si>
  <si>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</si>
  <si>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</si>
  <si>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</si>
  <si>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</si>
  <si>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</si>
  <si>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</si>
  <si>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</si>
  <si>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</si>
  <si>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</si>
  <si>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</si>
  <si>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</si>
  <si>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</si>
  <si>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</si>
  <si>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</si>
  <si>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</si>
  <si>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</si>
  <si>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</si>
  <si>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</si>
  <si>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</si>
  <si>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</si>
  <si>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</si>
  <si>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</si>
  <si>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</si>
  <si>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</si>
  <si>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</si>
  <si>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</si>
  <si>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</si>
  <si>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</si>
  <si>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</si>
  <si>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</si>
  <si>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</si>
  <si>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</si>
  <si>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</si>
  <si>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</si>
  <si>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</si>
  <si>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</si>
  <si>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</si>
  <si>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</si>
  <si>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</si>
  <si>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</si>
  <si>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</si>
  <si>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</si>
  <si>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</si>
  <si>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</si>
  <si>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</si>
  <si>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</si>
  <si>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</si>
  <si>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</si>
  <si>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</si>
  <si>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</si>
  <si>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</si>
  <si>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</si>
  <si>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</si>
  <si>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</si>
  <si>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</si>
  <si>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</si>
  <si>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</si>
  <si>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</si>
  <si>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</si>
  <si>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</si>
  <si>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</si>
  <si>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</si>
  <si>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</si>
  <si>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</si>
  <si>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</si>
  <si>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</si>
  <si>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</si>
  <si>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</si>
  <si>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</si>
  <si>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</si>
  <si>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</si>
  <si>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</si>
  <si>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</si>
  <si>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</si>
  <si>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</si>
  <si>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</si>
  <si>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</si>
  <si>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</si>
  <si>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</si>
  <si>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</si>
  <si>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</si>
  <si>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Inspekcja Ochrony Roślin i Nasiennictwa</t>
  </si>
  <si>
    <t>Pozostałe działania związane z gospodarką odpadami</t>
  </si>
  <si>
    <t>Staże i specjalizacje medyczne</t>
  </si>
  <si>
    <t>Działalność dyspozytorni medycznych</t>
  </si>
  <si>
    <t>Wydział Prawny</t>
  </si>
  <si>
    <t>Załącznik Nr 1a do</t>
  </si>
  <si>
    <t xml:space="preserve">Wojewody Zachodniopomorskiego 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</si>
  <si>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</si>
  <si>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</si>
  <si>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</si>
  <si>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</si>
  <si>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</si>
  <si>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</si>
  <si>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</si>
  <si>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</si>
  <si>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</si>
  <si>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</si>
  <si>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</si>
  <si>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</si>
  <si>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</si>
  <si>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</si>
  <si>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</si>
  <si>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Dotacje                i subwencje</t>
  </si>
  <si>
    <t>Składki na ubezpieczenie zdrowotne opłacane za osoby pobierające niektóre świadczenia rodzinne oraz za osoby pobierające zasiłki dla opiekunów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</si>
  <si>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</si>
  <si>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</si>
  <si>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</si>
  <si>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Dochody i wydatki budżetu Wojewody Zachodniopomorskiego na rok 2023</t>
  </si>
  <si>
    <t>Nazwa Programów Operacyjnych</t>
  </si>
  <si>
    <t>Dysponent</t>
  </si>
  <si>
    <t>w tys. zł</t>
  </si>
  <si>
    <t>(w podziale na dysponentów)</t>
  </si>
  <si>
    <t>(w podziale na poszczególnych dysponentów oraz działy, rozdziały i paragrafy)</t>
  </si>
  <si>
    <t>Paragraf</t>
  </si>
  <si>
    <t>Wyszczególnienie</t>
  </si>
  <si>
    <t>OGÓŁEM</t>
  </si>
  <si>
    <t>1. Komórki organizacyjne ZUW</t>
  </si>
  <si>
    <t xml:space="preserve">Wydatki budżetu środków europejskich w części 85/32 - województwo zachodniopomorskie na rok 2023                                    </t>
  </si>
  <si>
    <t>Fundusze Europejskie dla Rozwoju Społecznego 2021-2027 (FERS)</t>
  </si>
  <si>
    <t>Program Operacyjny Infrastruktura i Środowisko 2014-2020  (POIiS)</t>
  </si>
  <si>
    <t>1.1 Biuro Organizacji i Kadr ZUW</t>
  </si>
  <si>
    <t>Wynagrodzenia osobowe członków korpusu sł. Cywilnej (15PF.2027.FERS)</t>
  </si>
  <si>
    <t>Składki na ubezpieczenia społeczne (15PF.2027.FERS)</t>
  </si>
  <si>
    <t>Składki na Fundusz Pracy oraz Fundusz Solidarnościowy (15PF.2027.FERS)</t>
  </si>
  <si>
    <t>2. Jednostki administracji zespolonej i jednostki podległe Wojewodzie Zachodniopomorskiemu</t>
  </si>
  <si>
    <t>2.1 Wojewódzka Stacja Sanitarno - Epidemiologiczna</t>
  </si>
  <si>
    <t>2.1.1.</t>
  </si>
  <si>
    <t>1.1.1.</t>
  </si>
  <si>
    <t>Grupa wydatków bieżących jednostki (13POIiS.2020)</t>
  </si>
  <si>
    <t>Wydatki inwestycyjne jednostek budżetowych (13POIiS.2020)</t>
  </si>
  <si>
    <t>Wydatki na zakupy inwestycyjne jednostek budżetowych (13POIiS.2020)</t>
  </si>
  <si>
    <t>Załącznik Nr 1c do</t>
  </si>
  <si>
    <t>Wydatki budżetu środków europejskich Wojewody Zachodniopomorskiego na rok 2023</t>
  </si>
  <si>
    <t>Załącznik Nr 1d do</t>
  </si>
  <si>
    <t>według ustawy budżetowej na 2023 rok</t>
  </si>
  <si>
    <t>z dnia 22.02.2023 r.</t>
  </si>
  <si>
    <t>zarządzenia Nr  37   /2023</t>
  </si>
  <si>
    <t>zarządzenia Nr   37   /2023</t>
  </si>
  <si>
    <t>zarządzenia Nr    37    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</si>
</sst>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  <font>
      <b/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mo"/>
      <charset val="238"/>
    </font>
    <font>
      <b/>
      <sz val="10"/>
      <color rgb="FFFF0000"/>
      <name val="Arimo"/>
      <charset val="238"/>
    </font>
    <font>
      <sz val="10"/>
      <name val="Arimo"/>
      <charset val="238"/>
    </font>
    <font>
      <sz val="10"/>
      <color rgb="FFFF0000"/>
      <name val="Arimo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3"/>
      <name val="Arial CE"/>
      <family val="2"/>
      <charset val="238"/>
    </font>
    <font>
      <sz val="6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charset val="238"/>
    </font>
    <font>
      <i/>
      <sz val="6"/>
      <name val="Arial CE"/>
      <charset val="238"/>
    </font>
    <font>
      <sz val="8"/>
      <name val="Arial CE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color theme="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7">
    <xf numFmtId="0" fontId="0" fillId="0" borderId="0"/>
    <xf numFmtId="0" fontId="19" fillId="0" borderId="11"/>
    <xf numFmtId="0" fontId="18" fillId="0" borderId="11"/>
    <xf numFmtId="0" fontId="18" fillId="0" borderId="11"/>
    <xf numFmtId="0" fontId="31" fillId="0" borderId="11"/>
    <xf numFmtId="0" fontId="1" fillId="0" borderId="11"/>
    <xf numFmtId="0" fontId="1" fillId="0" borderId="11"/>
  </cellStyleXfs>
  <cellXfs count="56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" fillId="0" borderId="11" xfId="1" applyFont="1" applyAlignment="1">
      <alignment horizontal="left"/>
    </xf>
    <xf numFmtId="0" fontId="1" fillId="0" borderId="11" xfId="1" applyFont="1" applyAlignment="1">
      <alignment horizontal="center"/>
    </xf>
    <xf numFmtId="0" fontId="1" fillId="0" borderId="11" xfId="1" applyFont="1"/>
    <xf numFmtId="0" fontId="1" fillId="4" borderId="11" xfId="1" applyFont="1" applyFill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20" fillId="0" borderId="11" xfId="1" applyFont="1" applyAlignment="1">
      <alignment horizontal="center"/>
    </xf>
    <xf numFmtId="3" fontId="23" fillId="0" borderId="28" xfId="1" applyNumberFormat="1" applyFont="1" applyBorder="1"/>
    <xf numFmtId="3" fontId="23" fillId="0" borderId="29" xfId="1" applyNumberFormat="1" applyFont="1" applyBorder="1"/>
    <xf numFmtId="3" fontId="23" fillId="0" borderId="23" xfId="1" applyNumberFormat="1" applyFont="1" applyBorder="1"/>
    <xf numFmtId="3" fontId="24" fillId="0" borderId="30" xfId="1" applyNumberFormat="1" applyFont="1" applyBorder="1"/>
    <xf numFmtId="0" fontId="14" fillId="0" borderId="30" xfId="1" quotePrefix="1" applyFont="1" applyBorder="1" applyAlignment="1">
      <alignment horizontal="center"/>
    </xf>
    <xf numFmtId="0" fontId="14" fillId="0" borderId="30" xfId="1" applyFont="1" applyBorder="1"/>
    <xf numFmtId="3" fontId="14" fillId="0" borderId="30" xfId="1" applyNumberFormat="1" applyFont="1" applyBorder="1"/>
    <xf numFmtId="3" fontId="15" fillId="0" borderId="30" xfId="1" applyNumberFormat="1" applyFont="1" applyBorder="1"/>
    <xf numFmtId="0" fontId="14" fillId="0" borderId="30" xfId="1" applyFont="1" applyBorder="1" applyAlignment="1">
      <alignment horizontal="center"/>
    </xf>
    <xf numFmtId="3" fontId="25" fillId="0" borderId="30" xfId="1" applyNumberFormat="1" applyFont="1" applyBorder="1"/>
    <xf numFmtId="0" fontId="25" fillId="0" borderId="30" xfId="1" applyFont="1" applyBorder="1"/>
    <xf numFmtId="0" fontId="25" fillId="0" borderId="30" xfId="1" applyFont="1" applyBorder="1" applyAlignment="1">
      <alignment horizontal="center"/>
    </xf>
    <xf numFmtId="0" fontId="26" fillId="0" borderId="30" xfId="1" applyFont="1" applyBorder="1"/>
    <xf numFmtId="3" fontId="1" fillId="0" borderId="26" xfId="1" applyNumberFormat="1" applyFont="1" applyBorder="1" applyAlignment="1">
      <alignment horizontal="center" vertical="center"/>
    </xf>
    <xf numFmtId="0" fontId="29" fillId="0" borderId="27" xfId="1" applyFont="1" applyBorder="1" applyAlignment="1">
      <alignment horizontal="center"/>
    </xf>
    <xf numFmtId="3" fontId="29" fillId="0" borderId="27" xfId="1" applyNumberFormat="1" applyFont="1" applyBorder="1" applyAlignment="1">
      <alignment horizontal="center"/>
    </xf>
    <xf numFmtId="0" fontId="20" fillId="0" borderId="28" xfId="1" applyFont="1" applyBorder="1" applyAlignment="1">
      <alignment horizontal="left"/>
    </xf>
    <xf numFmtId="0" fontId="20" fillId="0" borderId="28" xfId="1" applyFont="1" applyBorder="1"/>
    <xf numFmtId="0" fontId="20" fillId="0" borderId="23" xfId="1" applyFont="1" applyBorder="1" applyAlignment="1">
      <alignment horizontal="left"/>
    </xf>
    <xf numFmtId="0" fontId="20" fillId="0" borderId="29" xfId="1" applyFont="1" applyBorder="1"/>
    <xf numFmtId="0" fontId="25" fillId="0" borderId="30" xfId="1" quotePrefix="1" applyFont="1" applyBorder="1" applyAlignment="1">
      <alignment horizontal="center"/>
    </xf>
    <xf numFmtId="3" fontId="25" fillId="0" borderId="23" xfId="1" applyNumberFormat="1" applyFont="1" applyBorder="1"/>
    <xf numFmtId="0" fontId="26" fillId="0" borderId="32" xfId="1" applyFont="1" applyBorder="1" applyAlignment="1">
      <alignment horizontal="center"/>
    </xf>
    <xf numFmtId="0" fontId="25" fillId="0" borderId="32" xfId="1" applyFont="1" applyBorder="1" applyAlignment="1">
      <alignment wrapText="1"/>
    </xf>
    <xf numFmtId="3" fontId="15" fillId="0" borderId="32" xfId="1" applyNumberFormat="1" applyFont="1" applyBorder="1"/>
    <xf numFmtId="3" fontId="24" fillId="0" borderId="32" xfId="1" applyNumberFormat="1" applyFont="1" applyBorder="1"/>
    <xf numFmtId="3" fontId="14" fillId="0" borderId="32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0" fontId="1" fillId="0" borderId="11" xfId="4" applyFont="1" applyAlignment="1">
      <alignment horizontal="left"/>
    </xf>
    <xf numFmtId="0" fontId="1" fillId="0" borderId="11" xfId="4" applyFont="1" applyAlignment="1">
      <alignment horizontal="center"/>
    </xf>
    <xf numFmtId="0" fontId="1" fillId="0" borderId="11" xfId="4" applyFont="1"/>
    <xf numFmtId="0" fontId="8" fillId="0" borderId="11" xfId="4" applyFont="1"/>
    <xf numFmtId="0" fontId="2" fillId="4" borderId="11" xfId="4" applyFont="1" applyFill="1" applyAlignment="1">
      <alignment horizontal="right"/>
    </xf>
    <xf numFmtId="0" fontId="14" fillId="0" borderId="11" xfId="4" applyFont="1"/>
    <xf numFmtId="0" fontId="31" fillId="0" borderId="11" xfId="4"/>
    <xf numFmtId="0" fontId="1" fillId="0" borderId="7" xfId="4" applyFont="1" applyBorder="1" applyAlignment="1">
      <alignment horizontal="center"/>
    </xf>
    <xf numFmtId="0" fontId="4" fillId="0" borderId="8" xfId="4" applyFont="1" applyBorder="1" applyAlignment="1">
      <alignment horizontal="left"/>
    </xf>
    <xf numFmtId="0" fontId="4" fillId="0" borderId="8" xfId="4" applyFont="1" applyBorder="1" applyAlignment="1">
      <alignment horizontal="center"/>
    </xf>
    <xf numFmtId="0" fontId="4" fillId="0" borderId="8" xfId="4" applyFont="1" applyBorder="1"/>
    <xf numFmtId="3" fontId="32" fillId="0" borderId="8" xfId="4" applyNumberFormat="1" applyFont="1" applyBorder="1"/>
    <xf numFmtId="0" fontId="4" fillId="0" borderId="11" xfId="4" applyFont="1"/>
    <xf numFmtId="0" fontId="4" fillId="0" borderId="13" xfId="4" applyFont="1" applyBorder="1" applyAlignment="1">
      <alignment horizontal="left"/>
    </xf>
    <xf numFmtId="0" fontId="4" fillId="0" borderId="16" xfId="4" applyFont="1" applyBorder="1" applyAlignment="1">
      <alignment horizontal="center"/>
    </xf>
    <xf numFmtId="0" fontId="4" fillId="0" borderId="16" xfId="4" applyFont="1" applyBorder="1"/>
    <xf numFmtId="3" fontId="33" fillId="0" borderId="16" xfId="4" applyNumberFormat="1" applyFont="1" applyBorder="1"/>
    <xf numFmtId="3" fontId="4" fillId="0" borderId="16" xfId="4" applyNumberFormat="1" applyFont="1" applyBorder="1"/>
    <xf numFmtId="3" fontId="4" fillId="0" borderId="13" xfId="4" applyNumberFormat="1" applyFont="1" applyBorder="1"/>
    <xf numFmtId="3" fontId="1" fillId="0" borderId="10" xfId="4" applyNumberFormat="1" applyFont="1" applyBorder="1"/>
    <xf numFmtId="3" fontId="14" fillId="0" borderId="10" xfId="4" applyNumberFormat="1" applyFont="1" applyBorder="1"/>
    <xf numFmtId="3" fontId="8" fillId="0" borderId="10" xfId="4" applyNumberFormat="1" applyFont="1" applyBorder="1"/>
    <xf numFmtId="3" fontId="4" fillId="0" borderId="11" xfId="4" applyNumberFormat="1" applyFont="1"/>
    <xf numFmtId="0" fontId="17" fillId="2" borderId="10" xfId="4" applyFont="1" applyFill="1" applyBorder="1"/>
    <xf numFmtId="0" fontId="17" fillId="2" borderId="10" xfId="4" applyFont="1" applyFill="1" applyBorder="1" applyAlignment="1">
      <alignment horizontal="center"/>
    </xf>
    <xf numFmtId="0" fontId="17" fillId="2" borderId="10" xfId="4" applyFont="1" applyFill="1" applyBorder="1" applyAlignment="1">
      <alignment horizontal="left" wrapText="1"/>
    </xf>
    <xf numFmtId="3" fontId="32" fillId="2" borderId="10" xfId="4" applyNumberFormat="1" applyFont="1" applyFill="1" applyBorder="1"/>
    <xf numFmtId="3" fontId="17" fillId="2" borderId="10" xfId="4" applyNumberFormat="1" applyFont="1" applyFill="1" applyBorder="1"/>
    <xf numFmtId="0" fontId="17" fillId="0" borderId="11" xfId="4" applyFont="1"/>
    <xf numFmtId="0" fontId="16" fillId="0" borderId="10" xfId="4" applyFont="1" applyBorder="1" applyAlignment="1">
      <alignment horizontal="center"/>
    </xf>
    <xf numFmtId="0" fontId="16" fillId="0" borderId="10" xfId="4" applyFont="1" applyBorder="1" applyAlignment="1">
      <alignment horizontal="left" wrapText="1"/>
    </xf>
    <xf numFmtId="3" fontId="34" fillId="0" borderId="10" xfId="4" applyNumberFormat="1" applyFont="1" applyBorder="1"/>
    <xf numFmtId="3" fontId="16" fillId="0" borderId="10" xfId="4" applyNumberFormat="1" applyFont="1" applyBorder="1"/>
    <xf numFmtId="0" fontId="16" fillId="0" borderId="11" xfId="4" applyFont="1"/>
    <xf numFmtId="0" fontId="14" fillId="3" borderId="10" xfId="4" applyFont="1" applyFill="1" applyBorder="1" applyAlignment="1">
      <alignment horizontal="center"/>
    </xf>
    <xf numFmtId="0" fontId="14" fillId="3" borderId="10" xfId="4" applyFont="1" applyFill="1" applyBorder="1" applyAlignment="1">
      <alignment horizontal="left" wrapText="1"/>
    </xf>
    <xf numFmtId="3" fontId="1" fillId="3" borderId="10" xfId="4" applyNumberFormat="1" applyFont="1" applyFill="1" applyBorder="1"/>
    <xf numFmtId="3" fontId="16" fillId="3" borderId="10" xfId="4" applyNumberFormat="1" applyFont="1" applyFill="1" applyBorder="1"/>
    <xf numFmtId="3" fontId="14" fillId="3" borderId="10" xfId="4" applyNumberFormat="1" applyFont="1" applyFill="1" applyBorder="1"/>
    <xf numFmtId="0" fontId="14" fillId="3" borderId="11" xfId="4" applyFont="1" applyFill="1"/>
    <xf numFmtId="0" fontId="14" fillId="3" borderId="10" xfId="4" applyFont="1" applyFill="1" applyBorder="1" applyAlignment="1">
      <alignment horizontal="left" vertical="top" wrapText="1"/>
    </xf>
    <xf numFmtId="0" fontId="14" fillId="3" borderId="10" xfId="4" applyFont="1" applyFill="1" applyBorder="1" applyAlignment="1">
      <alignment horizontal="center" vertical="top"/>
    </xf>
    <xf numFmtId="3" fontId="8" fillId="3" borderId="10" xfId="4" applyNumberFormat="1" applyFont="1" applyFill="1" applyBorder="1"/>
    <xf numFmtId="0" fontId="16" fillId="3" borderId="10" xfId="4" applyFont="1" applyFill="1" applyBorder="1" applyAlignment="1">
      <alignment horizontal="left" wrapText="1"/>
    </xf>
    <xf numFmtId="0" fontId="16" fillId="3" borderId="14" xfId="4" applyFont="1" applyFill="1" applyBorder="1" applyAlignment="1">
      <alignment horizontal="left" vertical="top" wrapText="1"/>
    </xf>
    <xf numFmtId="3" fontId="1" fillId="3" borderId="10" xfId="4" applyNumberFormat="1" applyFont="1" applyFill="1" applyBorder="1" applyAlignment="1">
      <alignment vertical="top"/>
    </xf>
    <xf numFmtId="3" fontId="16" fillId="3" borderId="10" xfId="4" applyNumberFormat="1" applyFont="1" applyFill="1" applyBorder="1" applyAlignment="1">
      <alignment vertical="top"/>
    </xf>
    <xf numFmtId="3" fontId="14" fillId="0" borderId="10" xfId="4" applyNumberFormat="1" applyFont="1" applyBorder="1" applyAlignment="1">
      <alignment vertical="top"/>
    </xf>
    <xf numFmtId="3" fontId="14" fillId="3" borderId="10" xfId="4" applyNumberFormat="1" applyFont="1" applyFill="1" applyBorder="1" applyAlignment="1">
      <alignment vertical="top"/>
    </xf>
    <xf numFmtId="0" fontId="14" fillId="5" borderId="10" xfId="4" applyFont="1" applyFill="1" applyBorder="1" applyAlignment="1">
      <alignment horizontal="center"/>
    </xf>
    <xf numFmtId="0" fontId="14" fillId="5" borderId="10" xfId="4" applyFont="1" applyFill="1" applyBorder="1" applyAlignment="1">
      <alignment horizontal="left" wrapText="1"/>
    </xf>
    <xf numFmtId="3" fontId="1" fillId="5" borderId="10" xfId="4" applyNumberFormat="1" applyFont="1" applyFill="1" applyBorder="1"/>
    <xf numFmtId="3" fontId="16" fillId="5" borderId="10" xfId="4" applyNumberFormat="1" applyFont="1" applyFill="1" applyBorder="1"/>
    <xf numFmtId="3" fontId="14" fillId="4" borderId="10" xfId="4" applyNumberFormat="1" applyFont="1" applyFill="1" applyBorder="1"/>
    <xf numFmtId="3" fontId="14" fillId="5" borderId="10" xfId="4" applyNumberFormat="1" applyFont="1" applyFill="1" applyBorder="1"/>
    <xf numFmtId="0" fontId="14" fillId="5" borderId="11" xfId="4" applyFont="1" applyFill="1"/>
    <xf numFmtId="0" fontId="14" fillId="4" borderId="11" xfId="4" applyFont="1" applyFill="1"/>
    <xf numFmtId="0" fontId="14" fillId="3" borderId="13" xfId="4" applyFont="1" applyFill="1" applyBorder="1" applyAlignment="1">
      <alignment horizontal="center"/>
    </xf>
    <xf numFmtId="0" fontId="14" fillId="3" borderId="10" xfId="4" applyFont="1" applyFill="1" applyBorder="1" applyAlignment="1">
      <alignment horizontal="left" vertical="center" wrapText="1"/>
    </xf>
    <xf numFmtId="0" fontId="8" fillId="0" borderId="10" xfId="4" applyFont="1" applyBorder="1" applyAlignment="1">
      <alignment horizontal="center"/>
    </xf>
    <xf numFmtId="0" fontId="8" fillId="0" borderId="10" xfId="4" applyFont="1" applyBorder="1" applyAlignment="1">
      <alignment horizontal="left" wrapText="1"/>
    </xf>
    <xf numFmtId="0" fontId="17" fillId="2" borderId="13" xfId="4" applyFont="1" applyFill="1" applyBorder="1" applyAlignment="1">
      <alignment horizontal="left"/>
    </xf>
    <xf numFmtId="3" fontId="15" fillId="2" borderId="10" xfId="4" applyNumberFormat="1" applyFont="1" applyFill="1" applyBorder="1"/>
    <xf numFmtId="0" fontId="15" fillId="2" borderId="10" xfId="4" applyFont="1" applyFill="1" applyBorder="1" applyAlignment="1">
      <alignment horizontal="center"/>
    </xf>
    <xf numFmtId="0" fontId="15" fillId="2" borderId="10" xfId="4" applyFont="1" applyFill="1" applyBorder="1" applyAlignment="1">
      <alignment horizontal="left" wrapText="1"/>
    </xf>
    <xf numFmtId="3" fontId="6" fillId="2" borderId="10" xfId="4" applyNumberFormat="1" applyFont="1" applyFill="1" applyBorder="1"/>
    <xf numFmtId="0" fontId="15" fillId="0" borderId="11" xfId="4" applyFont="1"/>
    <xf numFmtId="0" fontId="1" fillId="0" borderId="10" xfId="4" applyFont="1" applyBorder="1" applyAlignment="1">
      <alignment horizontal="center"/>
    </xf>
    <xf numFmtId="0" fontId="1" fillId="0" borderId="10" xfId="4" applyFont="1" applyBorder="1" applyAlignment="1">
      <alignment horizontal="left" wrapText="1"/>
    </xf>
    <xf numFmtId="0" fontId="6" fillId="0" borderId="11" xfId="4" applyFont="1"/>
    <xf numFmtId="0" fontId="16" fillId="3" borderId="10" xfId="4" applyFont="1" applyFill="1" applyBorder="1" applyAlignment="1">
      <alignment horizontal="center"/>
    </xf>
    <xf numFmtId="3" fontId="34" fillId="3" borderId="10" xfId="4" applyNumberFormat="1" applyFont="1" applyFill="1" applyBorder="1"/>
    <xf numFmtId="0" fontId="14" fillId="0" borderId="10" xfId="4" applyFont="1" applyBorder="1" applyAlignment="1">
      <alignment horizontal="center"/>
    </xf>
    <xf numFmtId="0" fontId="14" fillId="0" borderId="10" xfId="4" applyFont="1" applyBorder="1" applyAlignment="1">
      <alignment horizontal="left" wrapText="1"/>
    </xf>
    <xf numFmtId="3" fontId="35" fillId="3" borderId="10" xfId="4" applyNumberFormat="1" applyFont="1" applyFill="1" applyBorder="1"/>
    <xf numFmtId="0" fontId="16" fillId="3" borderId="11" xfId="4" applyFont="1" applyFill="1"/>
    <xf numFmtId="0" fontId="14" fillId="3" borderId="14" xfId="4" applyFont="1" applyFill="1" applyBorder="1" applyAlignment="1">
      <alignment horizontal="center"/>
    </xf>
    <xf numFmtId="0" fontId="14" fillId="3" borderId="14" xfId="4" applyFont="1" applyFill="1" applyBorder="1" applyAlignment="1">
      <alignment horizontal="left" wrapText="1"/>
    </xf>
    <xf numFmtId="3" fontId="1" fillId="3" borderId="14" xfId="4" applyNumberFormat="1" applyFont="1" applyFill="1" applyBorder="1" applyAlignment="1">
      <alignment horizontal="right"/>
    </xf>
    <xf numFmtId="3" fontId="14" fillId="0" borderId="14" xfId="4" applyNumberFormat="1" applyFont="1" applyBorder="1" applyAlignment="1">
      <alignment horizontal="right"/>
    </xf>
    <xf numFmtId="3" fontId="14" fillId="3" borderId="14" xfId="4" applyNumberFormat="1" applyFont="1" applyFill="1" applyBorder="1" applyAlignment="1">
      <alignment horizontal="right"/>
    </xf>
    <xf numFmtId="0" fontId="17" fillId="2" borderId="13" xfId="4" applyFont="1" applyFill="1" applyBorder="1"/>
    <xf numFmtId="0" fontId="8" fillId="3" borderId="11" xfId="4" applyFont="1" applyFill="1"/>
    <xf numFmtId="0" fontId="8" fillId="0" borderId="10" xfId="4" applyFont="1" applyBorder="1" applyAlignment="1">
      <alignment horizontal="center" vertical="top"/>
    </xf>
    <xf numFmtId="0" fontId="8" fillId="0" borderId="10" xfId="4" applyFont="1" applyBorder="1" applyAlignment="1">
      <alignment horizontal="left" vertical="top" wrapText="1"/>
    </xf>
    <xf numFmtId="0" fontId="17" fillId="2" borderId="10" xfId="4" applyFont="1" applyFill="1" applyBorder="1" applyAlignment="1">
      <alignment horizontal="center" vertical="top"/>
    </xf>
    <xf numFmtId="0" fontId="17" fillId="3" borderId="10" xfId="4" applyFont="1" applyFill="1" applyBorder="1" applyAlignment="1">
      <alignment horizontal="center"/>
    </xf>
    <xf numFmtId="3" fontId="32" fillId="3" borderId="10" xfId="4" applyNumberFormat="1" applyFont="1" applyFill="1" applyBorder="1"/>
    <xf numFmtId="3" fontId="17" fillId="3" borderId="10" xfId="4" applyNumberFormat="1" applyFont="1" applyFill="1" applyBorder="1"/>
    <xf numFmtId="0" fontId="17" fillId="0" borderId="10" xfId="4" applyFont="1" applyBorder="1" applyAlignment="1">
      <alignment horizontal="center"/>
    </xf>
    <xf numFmtId="0" fontId="17" fillId="0" borderId="10" xfId="4" applyFont="1" applyBorder="1" applyAlignment="1">
      <alignment horizontal="center" vertical="top"/>
    </xf>
    <xf numFmtId="0" fontId="17" fillId="0" borderId="10" xfId="4" applyFont="1" applyBorder="1" applyAlignment="1">
      <alignment horizontal="left" wrapText="1"/>
    </xf>
    <xf numFmtId="3" fontId="32" fillId="0" borderId="10" xfId="4" applyNumberFormat="1" applyFont="1" applyBorder="1"/>
    <xf numFmtId="3" fontId="17" fillId="0" borderId="10" xfId="4" applyNumberFormat="1" applyFont="1" applyBorder="1"/>
    <xf numFmtId="0" fontId="14" fillId="5" borderId="10" xfId="4" applyFont="1" applyFill="1" applyBorder="1" applyAlignment="1">
      <alignment horizontal="center" vertical="top"/>
    </xf>
    <xf numFmtId="0" fontId="14" fillId="5" borderId="10" xfId="4" applyFont="1" applyFill="1" applyBorder="1" applyAlignment="1">
      <alignment horizontal="left" vertical="top" wrapText="1"/>
    </xf>
    <xf numFmtId="0" fontId="14" fillId="5" borderId="13" xfId="4" applyFont="1" applyFill="1" applyBorder="1" applyAlignment="1">
      <alignment horizontal="left" wrapText="1"/>
    </xf>
    <xf numFmtId="0" fontId="16" fillId="5" borderId="10" xfId="4" applyFont="1" applyFill="1" applyBorder="1" applyAlignment="1">
      <alignment horizontal="left" wrapText="1"/>
    </xf>
    <xf numFmtId="3" fontId="8" fillId="5" borderId="10" xfId="4" applyNumberFormat="1" applyFont="1" applyFill="1" applyBorder="1"/>
    <xf numFmtId="0" fontId="8" fillId="3" borderId="10" xfId="4" applyFont="1" applyFill="1" applyBorder="1" applyAlignment="1">
      <alignment horizontal="center"/>
    </xf>
    <xf numFmtId="0" fontId="8" fillId="3" borderId="10" xfId="4" applyFont="1" applyFill="1" applyBorder="1" applyAlignment="1">
      <alignment horizontal="left" wrapText="1"/>
    </xf>
    <xf numFmtId="0" fontId="1" fillId="3" borderId="11" xfId="4" applyFont="1" applyFill="1"/>
    <xf numFmtId="3" fontId="17" fillId="2" borderId="10" xfId="4" applyNumberFormat="1" applyFont="1" applyFill="1" applyBorder="1" applyAlignment="1">
      <alignment horizontal="left" wrapText="1"/>
    </xf>
    <xf numFmtId="3" fontId="32" fillId="2" borderId="10" xfId="4" applyNumberFormat="1" applyFont="1" applyFill="1" applyBorder="1" applyAlignment="1">
      <alignment horizontal="right"/>
    </xf>
    <xf numFmtId="3" fontId="17" fillId="2" borderId="10" xfId="4" applyNumberFormat="1" applyFont="1" applyFill="1" applyBorder="1" applyAlignment="1">
      <alignment horizontal="right"/>
    </xf>
    <xf numFmtId="3" fontId="16" fillId="0" borderId="10" xfId="4" applyNumberFormat="1" applyFont="1" applyBorder="1" applyAlignment="1">
      <alignment horizontal="left" wrapText="1"/>
    </xf>
    <xf numFmtId="3" fontId="34" fillId="0" borderId="10" xfId="4" applyNumberFormat="1" applyFont="1" applyBorder="1" applyAlignment="1">
      <alignment horizontal="right"/>
    </xf>
    <xf numFmtId="3" fontId="16" fillId="0" borderId="10" xfId="4" applyNumberFormat="1" applyFont="1" applyBorder="1" applyAlignment="1">
      <alignment horizontal="right"/>
    </xf>
    <xf numFmtId="3" fontId="14" fillId="3" borderId="16" xfId="4" applyNumberFormat="1" applyFont="1" applyFill="1" applyBorder="1" applyAlignment="1">
      <alignment horizontal="left" wrapText="1"/>
    </xf>
    <xf numFmtId="3" fontId="34" fillId="3" borderId="10" xfId="4" applyNumberFormat="1" applyFont="1" applyFill="1" applyBorder="1" applyAlignment="1">
      <alignment horizontal="right"/>
    </xf>
    <xf numFmtId="3" fontId="16" fillId="3" borderId="10" xfId="4" applyNumberFormat="1" applyFont="1" applyFill="1" applyBorder="1" applyAlignment="1">
      <alignment horizontal="right"/>
    </xf>
    <xf numFmtId="0" fontId="8" fillId="0" borderId="10" xfId="4" applyFont="1" applyBorder="1" applyAlignment="1">
      <alignment horizontal="left"/>
    </xf>
    <xf numFmtId="0" fontId="1" fillId="0" borderId="10" xfId="4" applyFont="1" applyBorder="1"/>
    <xf numFmtId="0" fontId="8" fillId="0" borderId="10" xfId="4" applyFont="1" applyBorder="1"/>
    <xf numFmtId="3" fontId="35" fillId="0" borderId="10" xfId="4" applyNumberFormat="1" applyFont="1" applyBorder="1"/>
    <xf numFmtId="0" fontId="14" fillId="3" borderId="16" xfId="4" applyFont="1" applyFill="1" applyBorder="1" applyAlignment="1">
      <alignment horizontal="left" vertical="top" wrapText="1"/>
    </xf>
    <xf numFmtId="0" fontId="16" fillId="0" borderId="10" xfId="4" quotePrefix="1" applyFont="1" applyBorder="1" applyAlignment="1">
      <alignment horizontal="center"/>
    </xf>
    <xf numFmtId="0" fontId="16" fillId="3" borderId="14" xfId="4" applyFont="1" applyFill="1" applyBorder="1" applyAlignment="1">
      <alignment horizontal="center"/>
    </xf>
    <xf numFmtId="0" fontId="14" fillId="3" borderId="14" xfId="4" applyFont="1" applyFill="1" applyBorder="1" applyAlignment="1">
      <alignment horizontal="center" vertical="center"/>
    </xf>
    <xf numFmtId="0" fontId="14" fillId="3" borderId="14" xfId="4" applyFont="1" applyFill="1" applyBorder="1" applyAlignment="1">
      <alignment horizontal="left" vertical="center" wrapText="1"/>
    </xf>
    <xf numFmtId="3" fontId="34" fillId="3" borderId="14" xfId="4" applyNumberFormat="1" applyFont="1" applyFill="1" applyBorder="1" applyAlignment="1">
      <alignment horizontal="right" vertical="center"/>
    </xf>
    <xf numFmtId="3" fontId="14" fillId="3" borderId="14" xfId="4" applyNumberFormat="1" applyFont="1" applyFill="1" applyBorder="1" applyAlignment="1">
      <alignment horizontal="right" vertical="center"/>
    </xf>
    <xf numFmtId="3" fontId="16" fillId="3" borderId="14" xfId="4" applyNumberFormat="1" applyFont="1" applyFill="1" applyBorder="1" applyAlignment="1">
      <alignment horizontal="right" vertical="center"/>
    </xf>
    <xf numFmtId="3" fontId="14" fillId="0" borderId="14" xfId="4" applyNumberFormat="1" applyFont="1" applyBorder="1" applyAlignment="1">
      <alignment horizontal="right" vertical="center"/>
    </xf>
    <xf numFmtId="3" fontId="14" fillId="0" borderId="13" xfId="4" applyNumberFormat="1" applyFont="1" applyBorder="1"/>
    <xf numFmtId="0" fontId="31" fillId="3" borderId="10" xfId="4" applyFill="1" applyBorder="1" applyAlignment="1">
      <alignment horizontal="center"/>
    </xf>
    <xf numFmtId="0" fontId="31" fillId="3" borderId="16" xfId="4" applyFill="1" applyBorder="1" applyAlignment="1">
      <alignment horizontal="left" vertical="top" wrapText="1"/>
    </xf>
    <xf numFmtId="0" fontId="31" fillId="3" borderId="10" xfId="4" applyFill="1" applyBorder="1" applyAlignment="1">
      <alignment horizontal="left" wrapText="1"/>
    </xf>
    <xf numFmtId="0" fontId="16" fillId="3" borderId="15" xfId="4" applyFont="1" applyFill="1" applyBorder="1"/>
    <xf numFmtId="3" fontId="14" fillId="3" borderId="13" xfId="4" applyNumberFormat="1" applyFont="1" applyFill="1" applyBorder="1"/>
    <xf numFmtId="0" fontId="16" fillId="0" borderId="10" xfId="4" applyFont="1" applyBorder="1" applyAlignment="1">
      <alignment wrapText="1"/>
    </xf>
    <xf numFmtId="0" fontId="14" fillId="0" borderId="10" xfId="4" applyFont="1" applyBorder="1" applyAlignment="1">
      <alignment horizontal="left"/>
    </xf>
    <xf numFmtId="0" fontId="14" fillId="0" borderId="10" xfId="4" applyFont="1" applyBorder="1"/>
    <xf numFmtId="0" fontId="9" fillId="0" borderId="10" xfId="4" applyFont="1" applyBorder="1" applyAlignment="1">
      <alignment horizontal="center"/>
    </xf>
    <xf numFmtId="0" fontId="9" fillId="0" borderId="10" xfId="4" applyFont="1" applyBorder="1" applyAlignment="1">
      <alignment horizontal="left" wrapText="1"/>
    </xf>
    <xf numFmtId="0" fontId="16" fillId="0" borderId="10" xfId="4" applyFont="1" applyBorder="1" applyAlignment="1">
      <alignment horizontal="center" vertical="top"/>
    </xf>
    <xf numFmtId="0" fontId="1" fillId="3" borderId="10" xfId="4" applyFont="1" applyFill="1" applyBorder="1" applyAlignment="1">
      <alignment horizontal="center"/>
    </xf>
    <xf numFmtId="0" fontId="1" fillId="3" borderId="10" xfId="4" applyFont="1" applyFill="1" applyBorder="1" applyAlignment="1">
      <alignment horizontal="left" wrapText="1"/>
    </xf>
    <xf numFmtId="0" fontId="9" fillId="3" borderId="10" xfId="4" applyFont="1" applyFill="1" applyBorder="1" applyAlignment="1">
      <alignment horizontal="center"/>
    </xf>
    <xf numFmtId="0" fontId="9" fillId="3" borderId="10" xfId="4" applyFont="1" applyFill="1" applyBorder="1" applyAlignment="1">
      <alignment horizontal="left" wrapText="1"/>
    </xf>
    <xf numFmtId="0" fontId="7" fillId="0" borderId="17" xfId="4" applyFont="1" applyBorder="1" applyAlignment="1">
      <alignment horizontal="center"/>
    </xf>
    <xf numFmtId="0" fontId="7" fillId="0" borderId="17" xfId="4" applyFont="1" applyBorder="1" applyAlignment="1">
      <alignment horizontal="left" wrapText="1"/>
    </xf>
    <xf numFmtId="3" fontId="8" fillId="0" borderId="17" xfId="4" applyNumberFormat="1" applyFont="1" applyBorder="1"/>
    <xf numFmtId="0" fontId="4" fillId="0" borderId="11" xfId="4" applyFont="1" applyAlignment="1">
      <alignment horizontal="left"/>
    </xf>
    <xf numFmtId="0" fontId="4" fillId="0" borderId="11" xfId="4" applyFont="1" applyAlignment="1">
      <alignment horizontal="center"/>
    </xf>
    <xf numFmtId="0" fontId="33" fillId="0" borderId="11" xfId="4" applyFont="1"/>
    <xf numFmtId="0" fontId="1" fillId="0" borderId="11" xfId="5"/>
    <xf numFmtId="0" fontId="20" fillId="0" borderId="11" xfId="5" applyFont="1"/>
    <xf numFmtId="0" fontId="1" fillId="0" borderId="11" xfId="5" applyAlignment="1">
      <alignment horizontal="justify"/>
    </xf>
    <xf numFmtId="0" fontId="36" fillId="0" borderId="11" xfId="5" applyFont="1" applyAlignment="1">
      <alignment horizontal="center"/>
    </xf>
    <xf numFmtId="0" fontId="1" fillId="0" borderId="11" xfId="5" applyAlignment="1">
      <alignment horizontal="center"/>
    </xf>
    <xf numFmtId="0" fontId="1" fillId="0" borderId="11" xfId="5" applyAlignment="1">
      <alignment horizontal="left"/>
    </xf>
    <xf numFmtId="0" fontId="20" fillId="0" borderId="11" xfId="5" applyFont="1" applyAlignment="1">
      <alignment horizontal="center"/>
    </xf>
    <xf numFmtId="0" fontId="20" fillId="0" borderId="11" xfId="5" applyFont="1" applyAlignment="1">
      <alignment horizontal="left"/>
    </xf>
    <xf numFmtId="0" fontId="20" fillId="0" borderId="11" xfId="5" applyFont="1" applyAlignment="1">
      <alignment horizontal="justify"/>
    </xf>
    <xf numFmtId="0" fontId="36" fillId="0" borderId="11" xfId="5" applyFont="1"/>
    <xf numFmtId="3" fontId="1" fillId="0" borderId="11" xfId="5" applyNumberFormat="1"/>
    <xf numFmtId="0" fontId="39" fillId="0" borderId="11" xfId="5" applyFont="1"/>
    <xf numFmtId="0" fontId="39" fillId="0" borderId="26" xfId="5" applyFont="1" applyBorder="1" applyAlignment="1">
      <alignment horizontal="center"/>
    </xf>
    <xf numFmtId="0" fontId="39" fillId="0" borderId="27" xfId="5" applyFont="1" applyBorder="1" applyAlignment="1">
      <alignment horizontal="center"/>
    </xf>
    <xf numFmtId="0" fontId="1" fillId="0" borderId="26" xfId="5" applyBorder="1" applyAlignment="1">
      <alignment horizontal="center"/>
    </xf>
    <xf numFmtId="0" fontId="1" fillId="0" borderId="23" xfId="5" applyBorder="1" applyAlignment="1">
      <alignment horizontal="center"/>
    </xf>
    <xf numFmtId="0" fontId="1" fillId="0" borderId="24" xfId="5" applyBorder="1" applyAlignment="1">
      <alignment horizontal="center"/>
    </xf>
    <xf numFmtId="0" fontId="1" fillId="0" borderId="19" xfId="5" applyBorder="1"/>
    <xf numFmtId="0" fontId="1" fillId="0" borderId="33" xfId="5" applyBorder="1"/>
    <xf numFmtId="0" fontId="40" fillId="0" borderId="11" xfId="5" applyFont="1"/>
    <xf numFmtId="0" fontId="1" fillId="0" borderId="34" xfId="5" applyBorder="1" applyAlignment="1">
      <alignment horizontal="right"/>
    </xf>
    <xf numFmtId="3" fontId="1" fillId="0" borderId="11" xfId="5" applyNumberFormat="1" applyAlignment="1">
      <alignment horizontal="right"/>
    </xf>
    <xf numFmtId="0" fontId="37" fillId="0" borderId="11" xfId="5" applyFont="1"/>
    <xf numFmtId="0" fontId="1" fillId="0" borderId="11" xfId="5" applyAlignment="1">
      <alignment horizontal="right"/>
    </xf>
    <xf numFmtId="0" fontId="37" fillId="0" borderId="11" xfId="5" applyFont="1" applyAlignment="1">
      <alignment horizontal="right"/>
    </xf>
    <xf numFmtId="0" fontId="41" fillId="0" borderId="11" xfId="5" applyFont="1"/>
    <xf numFmtId="0" fontId="42" fillId="0" borderId="11" xfId="5" applyFont="1" applyAlignment="1">
      <alignment horizontal="center"/>
    </xf>
    <xf numFmtId="0" fontId="42" fillId="0" borderId="11" xfId="5" applyFont="1" applyAlignment="1">
      <alignment horizontal="center" shrinkToFit="1"/>
    </xf>
    <xf numFmtId="0" fontId="37" fillId="0" borderId="33" xfId="5" applyFont="1" applyBorder="1"/>
    <xf numFmtId="0" fontId="37" fillId="0" borderId="19" xfId="5" applyFont="1" applyBorder="1"/>
    <xf numFmtId="0" fontId="37" fillId="0" borderId="35" xfId="5" applyFont="1" applyBorder="1"/>
    <xf numFmtId="0" fontId="37" fillId="0" borderId="24" xfId="5" applyFont="1" applyBorder="1" applyAlignment="1">
      <alignment horizontal="center"/>
    </xf>
    <xf numFmtId="0" fontId="37" fillId="0" borderId="23" xfId="5" applyFont="1" applyBorder="1" applyAlignment="1">
      <alignment horizontal="center"/>
    </xf>
    <xf numFmtId="0" fontId="37" fillId="0" borderId="36" xfId="5" applyFont="1" applyBorder="1" applyAlignment="1">
      <alignment horizontal="center"/>
    </xf>
    <xf numFmtId="0" fontId="37" fillId="0" borderId="24" xfId="5" applyFont="1" applyBorder="1"/>
    <xf numFmtId="0" fontId="37" fillId="0" borderId="23" xfId="5" applyFont="1" applyBorder="1"/>
    <xf numFmtId="0" fontId="37" fillId="0" borderId="37" xfId="5" applyFont="1" applyBorder="1"/>
    <xf numFmtId="0" fontId="43" fillId="0" borderId="33" xfId="5" applyFont="1" applyBorder="1" applyAlignment="1">
      <alignment horizontal="center"/>
    </xf>
    <xf numFmtId="0" fontId="43" fillId="0" borderId="19" xfId="5" applyFont="1" applyBorder="1" applyAlignment="1">
      <alignment horizontal="center"/>
    </xf>
    <xf numFmtId="0" fontId="44" fillId="0" borderId="20" xfId="5" applyFont="1" applyBorder="1"/>
    <xf numFmtId="0" fontId="44" fillId="0" borderId="21" xfId="5" applyFont="1" applyBorder="1"/>
    <xf numFmtId="0" fontId="44" fillId="0" borderId="27" xfId="5" applyFont="1" applyBorder="1"/>
    <xf numFmtId="0" fontId="46" fillId="0" borderId="22" xfId="5" applyFont="1" applyBorder="1"/>
    <xf numFmtId="3" fontId="45" fillId="0" borderId="27" xfId="5" applyNumberFormat="1" applyFont="1" applyBorder="1" applyAlignment="1">
      <alignment vertical="top"/>
    </xf>
    <xf numFmtId="0" fontId="44" fillId="0" borderId="27" xfId="5" applyFont="1" applyBorder="1" applyAlignment="1">
      <alignment vertical="top"/>
    </xf>
    <xf numFmtId="3" fontId="47" fillId="0" borderId="27" xfId="5" applyNumberFormat="1" applyFont="1" applyBorder="1" applyAlignment="1">
      <alignment vertical="top"/>
    </xf>
    <xf numFmtId="0" fontId="41" fillId="0" borderId="27" xfId="5" applyFont="1" applyBorder="1" applyAlignment="1">
      <alignment vertical="top"/>
    </xf>
    <xf numFmtId="3" fontId="41" fillId="0" borderId="27" xfId="5" applyNumberFormat="1" applyFont="1" applyBorder="1" applyAlignment="1">
      <alignment vertical="top"/>
    </xf>
    <xf numFmtId="0" fontId="48" fillId="0" borderId="20" xfId="5" applyFont="1" applyBorder="1"/>
    <xf numFmtId="3" fontId="48" fillId="0" borderId="27" xfId="5" applyNumberFormat="1" applyFont="1" applyBorder="1" applyAlignment="1">
      <alignment vertical="top"/>
    </xf>
    <xf numFmtId="0" fontId="48" fillId="0" borderId="27" xfId="5" quotePrefix="1" applyFont="1" applyBorder="1" applyAlignment="1">
      <alignment horizontal="center"/>
    </xf>
    <xf numFmtId="0" fontId="48" fillId="0" borderId="27" xfId="5" applyFont="1" applyBorder="1" applyAlignment="1">
      <alignment horizontal="center"/>
    </xf>
    <xf numFmtId="0" fontId="48" fillId="0" borderId="27" xfId="5" applyFont="1" applyBorder="1"/>
    <xf numFmtId="0" fontId="37" fillId="0" borderId="23" xfId="5" applyFont="1" applyBorder="1" applyAlignment="1">
      <alignment horizontal="center" vertical="top"/>
    </xf>
    <xf numFmtId="0" fontId="37" fillId="0" borderId="23" xfId="5" applyFont="1" applyBorder="1" applyAlignment="1">
      <alignment horizontal="justify" wrapText="1"/>
    </xf>
    <xf numFmtId="3" fontId="37" fillId="0" borderId="23" xfId="5" applyNumberFormat="1" applyFont="1" applyBorder="1" applyAlignment="1">
      <alignment vertical="top"/>
    </xf>
    <xf numFmtId="0" fontId="48" fillId="0" borderId="26" xfId="5" quotePrefix="1" applyFont="1" applyBorder="1" applyAlignment="1">
      <alignment horizontal="center"/>
    </xf>
    <xf numFmtId="0" fontId="48" fillId="0" borderId="26" xfId="5" applyFont="1" applyBorder="1" applyAlignment="1">
      <alignment horizontal="center"/>
    </xf>
    <xf numFmtId="0" fontId="48" fillId="0" borderId="26" xfId="5" applyFont="1" applyBorder="1"/>
    <xf numFmtId="3" fontId="48" fillId="0" borderId="26" xfId="5" applyNumberFormat="1" applyFont="1" applyBorder="1" applyAlignment="1">
      <alignment vertical="top"/>
    </xf>
    <xf numFmtId="3" fontId="37" fillId="0" borderId="19" xfId="5" applyNumberFormat="1" applyFont="1" applyBorder="1" applyAlignment="1">
      <alignment vertical="top"/>
    </xf>
    <xf numFmtId="3" fontId="37" fillId="0" borderId="11" xfId="5" applyNumberFormat="1" applyFont="1"/>
    <xf numFmtId="0" fontId="37" fillId="0" borderId="26" xfId="5" applyFont="1" applyBorder="1" applyAlignment="1">
      <alignment horizontal="center"/>
    </xf>
    <xf numFmtId="0" fontId="37" fillId="0" borderId="26" xfId="5" applyFont="1" applyBorder="1" applyAlignment="1">
      <alignment horizontal="center" vertical="top"/>
    </xf>
    <xf numFmtId="0" fontId="37" fillId="0" borderId="34" xfId="5" applyFont="1" applyBorder="1" applyAlignment="1">
      <alignment horizontal="justify"/>
    </xf>
    <xf numFmtId="3" fontId="37" fillId="0" borderId="26" xfId="5" applyNumberFormat="1" applyFont="1" applyBorder="1" applyAlignment="1">
      <alignment vertical="top"/>
    </xf>
    <xf numFmtId="0" fontId="37" fillId="0" borderId="11" xfId="5" applyFont="1" applyAlignment="1">
      <alignment horizontal="left" vertical="center" wrapText="1"/>
    </xf>
    <xf numFmtId="0" fontId="37" fillId="0" borderId="23" xfId="5" applyFont="1" applyBorder="1" applyAlignment="1">
      <alignment horizontal="center" vertical="center"/>
    </xf>
    <xf numFmtId="14" fontId="48" fillId="0" borderId="20" xfId="5" applyNumberFormat="1" applyFont="1" applyBorder="1"/>
    <xf numFmtId="0" fontId="1" fillId="0" borderId="11" xfId="6" applyAlignment="1">
      <alignment horizontal="left"/>
    </xf>
    <xf numFmtId="0" fontId="1" fillId="0" borderId="11" xfId="6" applyAlignment="1">
      <alignment horizontal="center"/>
    </xf>
    <xf numFmtId="0" fontId="1" fillId="0" borderId="11" xfId="6"/>
    <xf numFmtId="0" fontId="1" fillId="4" borderId="11" xfId="6" applyFill="1"/>
    <xf numFmtId="3" fontId="1" fillId="0" borderId="11" xfId="6" applyNumberFormat="1" applyAlignment="1">
      <alignment horizontal="right"/>
    </xf>
    <xf numFmtId="3" fontId="1" fillId="0" borderId="11" xfId="6" applyNumberFormat="1"/>
    <xf numFmtId="0" fontId="20" fillId="0" borderId="11" xfId="6" applyFont="1" applyAlignment="1">
      <alignment horizontal="center"/>
    </xf>
    <xf numFmtId="0" fontId="20" fillId="4" borderId="11" xfId="6" applyFont="1" applyFill="1" applyAlignment="1">
      <alignment horizontal="center"/>
    </xf>
    <xf numFmtId="0" fontId="14" fillId="0" borderId="19" xfId="6" applyFont="1" applyBorder="1" applyAlignment="1">
      <alignment horizontal="left"/>
    </xf>
    <xf numFmtId="0" fontId="14" fillId="0" borderId="19" xfId="6" applyFont="1" applyBorder="1" applyAlignment="1">
      <alignment horizontal="center"/>
    </xf>
    <xf numFmtId="0" fontId="14" fillId="0" borderId="19" xfId="6" applyFont="1" applyBorder="1"/>
    <xf numFmtId="0" fontId="14" fillId="4" borderId="19" xfId="6" applyFont="1" applyFill="1" applyBorder="1"/>
    <xf numFmtId="0" fontId="8" fillId="0" borderId="11" xfId="6" applyFont="1"/>
    <xf numFmtId="0" fontId="14" fillId="0" borderId="23" xfId="6" applyFont="1" applyBorder="1" applyAlignment="1">
      <alignment horizontal="left"/>
    </xf>
    <xf numFmtId="0" fontId="14" fillId="0" borderId="23" xfId="6" applyFont="1" applyBorder="1" applyAlignment="1">
      <alignment horizontal="center"/>
    </xf>
    <xf numFmtId="0" fontId="14" fillId="4" borderId="23" xfId="6" applyFont="1" applyFill="1" applyBorder="1" applyAlignment="1">
      <alignment horizontal="center"/>
    </xf>
    <xf numFmtId="0" fontId="14" fillId="0" borderId="24" xfId="6" applyFont="1" applyBorder="1" applyAlignment="1">
      <alignment horizontal="center"/>
    </xf>
    <xf numFmtId="0" fontId="14" fillId="4" borderId="24" xfId="6" applyFont="1" applyFill="1" applyBorder="1" applyAlignment="1">
      <alignment horizontal="center"/>
    </xf>
    <xf numFmtId="0" fontId="14" fillId="4" borderId="25" xfId="6" applyFont="1" applyFill="1" applyBorder="1"/>
    <xf numFmtId="0" fontId="14" fillId="0" borderId="26" xfId="6" applyFont="1" applyBorder="1"/>
    <xf numFmtId="0" fontId="14" fillId="0" borderId="26" xfId="6" applyFont="1" applyBorder="1" applyAlignment="1">
      <alignment horizontal="left"/>
    </xf>
    <xf numFmtId="0" fontId="14" fillId="0" borderId="26" xfId="6" applyFont="1" applyBorder="1" applyAlignment="1">
      <alignment horizontal="center"/>
    </xf>
    <xf numFmtId="3" fontId="14" fillId="0" borderId="26" xfId="6" applyNumberFormat="1" applyFont="1" applyBorder="1"/>
    <xf numFmtId="0" fontId="22" fillId="0" borderId="27" xfId="6" applyFont="1" applyBorder="1" applyAlignment="1">
      <alignment horizontal="center"/>
    </xf>
    <xf numFmtId="0" fontId="22" fillId="4" borderId="27" xfId="6" applyFont="1" applyFill="1" applyBorder="1" applyAlignment="1">
      <alignment horizontal="center"/>
    </xf>
    <xf numFmtId="3" fontId="22" fillId="0" borderId="27" xfId="6" applyNumberFormat="1" applyFont="1" applyBorder="1" applyAlignment="1">
      <alignment horizontal="center"/>
    </xf>
    <xf numFmtId="0" fontId="23" fillId="0" borderId="28" xfId="6" applyFont="1" applyBorder="1" applyAlignment="1">
      <alignment horizontal="left"/>
    </xf>
    <xf numFmtId="0" fontId="23" fillId="0" borderId="28" xfId="6" quotePrefix="1" applyFont="1" applyBorder="1" applyAlignment="1">
      <alignment horizontal="center"/>
    </xf>
    <xf numFmtId="0" fontId="23" fillId="0" borderId="28" xfId="6" applyFont="1" applyBorder="1"/>
    <xf numFmtId="3" fontId="23" fillId="4" borderId="28" xfId="6" applyNumberFormat="1" applyFont="1" applyFill="1" applyBorder="1"/>
    <xf numFmtId="3" fontId="23" fillId="0" borderId="28" xfId="6" applyNumberFormat="1" applyFont="1" applyBorder="1"/>
    <xf numFmtId="0" fontId="23" fillId="0" borderId="23" xfId="6" applyFont="1" applyBorder="1" applyAlignment="1">
      <alignment horizontal="left"/>
    </xf>
    <xf numFmtId="0" fontId="23" fillId="0" borderId="29" xfId="6" quotePrefix="1" applyFont="1" applyBorder="1" applyAlignment="1">
      <alignment horizontal="center"/>
    </xf>
    <xf numFmtId="0" fontId="23" fillId="0" borderId="29" xfId="6" applyFont="1" applyBorder="1"/>
    <xf numFmtId="3" fontId="23" fillId="4" borderId="29" xfId="6" applyNumberFormat="1" applyFont="1" applyFill="1" applyBorder="1"/>
    <xf numFmtId="3" fontId="23" fillId="0" borderId="29" xfId="6" applyNumberFormat="1" applyFont="1" applyBorder="1"/>
    <xf numFmtId="3" fontId="23" fillId="0" borderId="23" xfId="6" applyNumberFormat="1" applyFont="1" applyBorder="1"/>
    <xf numFmtId="0" fontId="24" fillId="0" borderId="30" xfId="6" quotePrefix="1" applyFont="1" applyBorder="1" applyAlignment="1">
      <alignment horizontal="center"/>
    </xf>
    <xf numFmtId="0" fontId="24" fillId="0" borderId="30" xfId="6" applyFont="1" applyBorder="1"/>
    <xf numFmtId="3" fontId="24" fillId="4" borderId="30" xfId="6" applyNumberFormat="1" applyFont="1" applyFill="1" applyBorder="1"/>
    <xf numFmtId="3" fontId="24" fillId="0" borderId="30" xfId="6" applyNumberFormat="1" applyFont="1" applyBorder="1"/>
    <xf numFmtId="0" fontId="14" fillId="0" borderId="30" xfId="6" quotePrefix="1" applyFont="1" applyBorder="1" applyAlignment="1">
      <alignment horizontal="center"/>
    </xf>
    <xf numFmtId="0" fontId="14" fillId="0" borderId="30" xfId="6" applyFont="1" applyBorder="1"/>
    <xf numFmtId="3" fontId="14" fillId="4" borderId="30" xfId="6" applyNumberFormat="1" applyFont="1" applyFill="1" applyBorder="1"/>
    <xf numFmtId="3" fontId="14" fillId="0" borderId="30" xfId="6" applyNumberFormat="1" applyFont="1" applyBorder="1"/>
    <xf numFmtId="0" fontId="14" fillId="0" borderId="30" xfId="6" applyFont="1" applyBorder="1" applyAlignment="1">
      <alignment wrapText="1"/>
    </xf>
    <xf numFmtId="0" fontId="15" fillId="0" borderId="30" xfId="6" quotePrefix="1" applyFont="1" applyBorder="1" applyAlignment="1">
      <alignment horizontal="center"/>
    </xf>
    <xf numFmtId="0" fontId="15" fillId="0" borderId="30" xfId="6" applyFont="1" applyBorder="1"/>
    <xf numFmtId="3" fontId="15" fillId="4" borderId="30" xfId="6" applyNumberFormat="1" applyFont="1" applyFill="1" applyBorder="1"/>
    <xf numFmtId="3" fontId="15" fillId="0" borderId="30" xfId="6" applyNumberFormat="1" applyFont="1" applyBorder="1"/>
    <xf numFmtId="0" fontId="14" fillId="0" borderId="30" xfId="6" quotePrefix="1" applyFont="1" applyBorder="1" applyAlignment="1">
      <alignment horizontal="center" vertical="top"/>
    </xf>
    <xf numFmtId="0" fontId="24" fillId="0" borderId="30" xfId="6" applyFont="1" applyBorder="1" applyAlignment="1">
      <alignment horizontal="center"/>
    </xf>
    <xf numFmtId="0" fontId="14" fillId="0" borderId="30" xfId="6" applyFont="1" applyBorder="1" applyAlignment="1">
      <alignment horizontal="center"/>
    </xf>
    <xf numFmtId="0" fontId="49" fillId="0" borderId="30" xfId="6" applyFont="1" applyBorder="1"/>
    <xf numFmtId="0" fontId="25" fillId="0" borderId="30" xfId="6" applyFont="1" applyBorder="1" applyAlignment="1">
      <alignment vertical="top"/>
    </xf>
    <xf numFmtId="0" fontId="14" fillId="0" borderId="30" xfId="6" applyFont="1" applyBorder="1" applyAlignment="1">
      <alignment horizontal="left" wrapText="1"/>
    </xf>
    <xf numFmtId="3" fontId="25" fillId="0" borderId="30" xfId="6" applyNumberFormat="1" applyFont="1" applyBorder="1"/>
    <xf numFmtId="0" fontId="15" fillId="0" borderId="30" xfId="6" applyFont="1" applyBorder="1" applyAlignment="1">
      <alignment horizontal="center"/>
    </xf>
    <xf numFmtId="0" fontId="49" fillId="0" borderId="30" xfId="6" applyFont="1" applyBorder="1" applyAlignment="1">
      <alignment horizontal="center"/>
    </xf>
    <xf numFmtId="0" fontId="26" fillId="0" borderId="30" xfId="6" applyFont="1" applyBorder="1" applyAlignment="1">
      <alignment horizontal="center"/>
    </xf>
    <xf numFmtId="0" fontId="25" fillId="0" borderId="30" xfId="6" applyFont="1" applyBorder="1"/>
    <xf numFmtId="3" fontId="25" fillId="4" borderId="30" xfId="6" applyNumberFormat="1" applyFont="1" applyFill="1" applyBorder="1"/>
    <xf numFmtId="3" fontId="26" fillId="0" borderId="30" xfId="6" applyNumberFormat="1" applyFont="1" applyBorder="1"/>
    <xf numFmtId="3" fontId="26" fillId="4" borderId="30" xfId="6" applyNumberFormat="1" applyFont="1" applyFill="1" applyBorder="1"/>
    <xf numFmtId="0" fontId="25" fillId="0" borderId="30" xfId="6" applyFont="1" applyBorder="1" applyAlignment="1">
      <alignment horizontal="center"/>
    </xf>
    <xf numFmtId="3" fontId="14" fillId="0" borderId="30" xfId="6" applyNumberFormat="1" applyFont="1" applyBorder="1" applyAlignment="1">
      <alignment horizontal="left"/>
    </xf>
    <xf numFmtId="3" fontId="25" fillId="4" borderId="30" xfId="6" applyNumberFormat="1" applyFont="1" applyFill="1" applyBorder="1" applyAlignment="1">
      <alignment horizontal="right"/>
    </xf>
    <xf numFmtId="3" fontId="25" fillId="0" borderId="30" xfId="6" applyNumberFormat="1" applyFont="1" applyBorder="1" applyAlignment="1">
      <alignment horizontal="right"/>
    </xf>
    <xf numFmtId="0" fontId="16" fillId="3" borderId="10" xfId="2" applyFont="1" applyFill="1" applyBorder="1" applyAlignment="1">
      <alignment horizontal="center"/>
    </xf>
    <xf numFmtId="0" fontId="16" fillId="3" borderId="10" xfId="2" applyFont="1" applyFill="1" applyBorder="1" applyAlignment="1">
      <alignment horizontal="left" wrapText="1"/>
    </xf>
    <xf numFmtId="3" fontId="16" fillId="5" borderId="10" xfId="2" applyNumberFormat="1" applyFont="1" applyFill="1" applyBorder="1"/>
    <xf numFmtId="3" fontId="16" fillId="3" borderId="10" xfId="2" applyNumberFormat="1" applyFont="1" applyFill="1" applyBorder="1"/>
    <xf numFmtId="3" fontId="14" fillId="3" borderId="10" xfId="2" applyNumberFormat="1" applyFont="1" applyFill="1" applyBorder="1"/>
    <xf numFmtId="3" fontId="14" fillId="0" borderId="10" xfId="2" applyNumberFormat="1" applyFont="1" applyBorder="1"/>
    <xf numFmtId="0" fontId="1" fillId="3" borderId="11" xfId="2" applyFont="1" applyFill="1"/>
    <xf numFmtId="0" fontId="18" fillId="0" borderId="11" xfId="2"/>
    <xf numFmtId="0" fontId="14" fillId="3" borderId="10" xfId="2" applyFont="1" applyFill="1" applyBorder="1" applyAlignment="1">
      <alignment horizontal="center"/>
    </xf>
    <xf numFmtId="0" fontId="14" fillId="3" borderId="10" xfId="2" applyFont="1" applyFill="1" applyBorder="1" applyAlignment="1">
      <alignment horizontal="left" wrapText="1"/>
    </xf>
    <xf numFmtId="3" fontId="14" fillId="5" borderId="10" xfId="2" applyNumberFormat="1" applyFont="1" applyFill="1" applyBorder="1"/>
    <xf numFmtId="0" fontId="14" fillId="0" borderId="30" xfId="6" applyFont="1" applyBorder="1" applyAlignment="1">
      <alignment horizontal="center" vertical="top"/>
    </xf>
    <xf numFmtId="0" fontId="14" fillId="0" borderId="30" xfId="6" applyFont="1" applyBorder="1" applyAlignment="1">
      <alignment vertical="top"/>
    </xf>
    <xf numFmtId="0" fontId="14" fillId="0" borderId="30" xfId="6" applyFont="1" applyBorder="1" applyAlignment="1">
      <alignment horizontal="left" vertical="top" wrapText="1"/>
    </xf>
    <xf numFmtId="0" fontId="14" fillId="0" borderId="30" xfId="6" applyFont="1" applyBorder="1" applyAlignment="1">
      <alignment horizontal="justify" vertical="top" wrapText="1"/>
    </xf>
    <xf numFmtId="0" fontId="14" fillId="4" borderId="30" xfId="6" applyFont="1" applyFill="1" applyBorder="1" applyAlignment="1">
      <alignment horizontal="center"/>
    </xf>
    <xf numFmtId="0" fontId="14" fillId="4" borderId="23" xfId="6" applyFont="1" applyFill="1" applyBorder="1" applyAlignment="1">
      <alignment horizontal="left" wrapText="1"/>
    </xf>
    <xf numFmtId="0" fontId="14" fillId="0" borderId="10" xfId="6" applyFont="1" applyBorder="1" applyAlignment="1">
      <alignment horizontal="left" wrapText="1"/>
    </xf>
    <xf numFmtId="0" fontId="14" fillId="4" borderId="31" xfId="6" applyFont="1" applyFill="1" applyBorder="1" applyAlignment="1">
      <alignment horizontal="left" wrapText="1"/>
    </xf>
    <xf numFmtId="0" fontId="14" fillId="4" borderId="30" xfId="6" applyFont="1" applyFill="1" applyBorder="1" applyAlignment="1">
      <alignment horizontal="left" wrapText="1"/>
    </xf>
    <xf numFmtId="0" fontId="24" fillId="0" borderId="30" xfId="6" applyFont="1" applyBorder="1" applyAlignment="1">
      <alignment wrapText="1"/>
    </xf>
    <xf numFmtId="0" fontId="14" fillId="4" borderId="30" xfId="6" applyFont="1" applyFill="1" applyBorder="1"/>
    <xf numFmtId="0" fontId="14" fillId="0" borderId="38" xfId="6" applyFont="1" applyBorder="1" applyAlignment="1">
      <alignment horizontal="left"/>
    </xf>
    <xf numFmtId="0" fontId="14" fillId="0" borderId="38" xfId="6" applyFont="1" applyBorder="1" applyAlignment="1">
      <alignment horizontal="center"/>
    </xf>
    <xf numFmtId="0" fontId="14" fillId="0" borderId="38" xfId="6" applyFont="1" applyBorder="1"/>
    <xf numFmtId="0" fontId="14" fillId="4" borderId="38" xfId="6" applyFont="1" applyFill="1" applyBorder="1"/>
    <xf numFmtId="3" fontId="14" fillId="0" borderId="38" xfId="6" applyNumberFormat="1" applyFont="1" applyBorder="1"/>
    <xf numFmtId="0" fontId="14" fillId="0" borderId="27" xfId="6" applyFont="1" applyBorder="1"/>
    <xf numFmtId="0" fontId="14" fillId="4" borderId="27" xfId="6" applyFont="1" applyFill="1" applyBorder="1"/>
    <xf numFmtId="0" fontId="38" fillId="0" borderId="23" xfId="5" applyFont="1" applyBorder="1"/>
    <xf numFmtId="3" fontId="38" fillId="0" borderId="23" xfId="5" applyNumberFormat="1" applyFont="1" applyBorder="1"/>
    <xf numFmtId="0" fontId="20" fillId="0" borderId="27" xfId="5" applyFont="1" applyBorder="1"/>
    <xf numFmtId="3" fontId="20" fillId="0" borderId="27" xfId="5" applyNumberFormat="1" applyFont="1" applyBorder="1"/>
    <xf numFmtId="0" fontId="20" fillId="4" borderId="27" xfId="5" applyFont="1" applyFill="1" applyBorder="1" applyAlignment="1">
      <alignment vertical="top" wrapText="1"/>
    </xf>
    <xf numFmtId="0" fontId="1" fillId="4" borderId="27" xfId="5" applyFill="1" applyBorder="1" applyAlignment="1">
      <alignment vertical="top" wrapText="1"/>
    </xf>
    <xf numFmtId="0" fontId="1" fillId="4" borderId="27" xfId="5" quotePrefix="1" applyFill="1" applyBorder="1" applyAlignment="1">
      <alignment horizontal="center" vertical="center" wrapText="1"/>
    </xf>
    <xf numFmtId="3" fontId="37" fillId="4" borderId="27" xfId="5" applyNumberFormat="1" applyFont="1" applyFill="1" applyBorder="1" applyAlignment="1">
      <alignment vertical="center"/>
    </xf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7" fillId="0" borderId="19" xfId="1" applyFont="1" applyBorder="1" applyAlignment="1">
      <alignment horizontal="center" vertical="center" wrapText="1"/>
    </xf>
    <xf numFmtId="0" fontId="27" fillId="0" borderId="23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3" fontId="27" fillId="0" borderId="23" xfId="1" applyNumberFormat="1" applyFont="1" applyBorder="1" applyAlignment="1">
      <alignment horizontal="center" vertical="center" wrapText="1"/>
    </xf>
    <xf numFmtId="3" fontId="27" fillId="0" borderId="26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/>
    </xf>
    <xf numFmtId="0" fontId="20" fillId="0" borderId="11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 wrapText="1"/>
    </xf>
    <xf numFmtId="0" fontId="28" fillId="0" borderId="23" xfId="1" applyFont="1" applyBorder="1" applyAlignment="1">
      <alignment horizontal="center" vertical="center" wrapText="1"/>
    </xf>
    <xf numFmtId="0" fontId="28" fillId="0" borderId="26" xfId="1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/>
    </xf>
    <xf numFmtId="0" fontId="14" fillId="0" borderId="21" xfId="6" applyFont="1" applyBorder="1" applyAlignment="1">
      <alignment horizontal="center"/>
    </xf>
    <xf numFmtId="0" fontId="14" fillId="0" borderId="22" xfId="6" applyFont="1" applyBorder="1" applyAlignment="1">
      <alignment horizontal="center"/>
    </xf>
    <xf numFmtId="0" fontId="20" fillId="0" borderId="11" xfId="6" applyFont="1" applyAlignment="1">
      <alignment horizontal="center"/>
    </xf>
    <xf numFmtId="0" fontId="30" fillId="0" borderId="18" xfId="2" applyFont="1" applyBorder="1" applyAlignment="1">
      <alignment horizontal="center"/>
    </xf>
    <xf numFmtId="0" fontId="21" fillId="0" borderId="19" xfId="6" applyFont="1" applyBorder="1" applyAlignment="1">
      <alignment horizontal="center" vertical="center" wrapText="1"/>
    </xf>
    <xf numFmtId="0" fontId="21" fillId="0" borderId="23" xfId="6" applyFont="1" applyBorder="1" applyAlignment="1">
      <alignment horizontal="center" vertical="center" wrapText="1"/>
    </xf>
    <xf numFmtId="0" fontId="21" fillId="0" borderId="26" xfId="6" applyFont="1" applyBorder="1" applyAlignment="1">
      <alignment horizontal="center" vertical="center" wrapText="1"/>
    </xf>
    <xf numFmtId="3" fontId="21" fillId="0" borderId="23" xfId="6" applyNumberFormat="1" applyFont="1" applyBorder="1" applyAlignment="1">
      <alignment horizontal="center" vertical="center" wrapText="1"/>
    </xf>
    <xf numFmtId="3" fontId="21" fillId="0" borderId="26" xfId="6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18" xfId="0" applyFont="1" applyBorder="1" applyAlignment="1">
      <alignment horizontal="center"/>
    </xf>
    <xf numFmtId="0" fontId="1" fillId="0" borderId="13" xfId="4" applyFont="1" applyBorder="1" applyAlignment="1">
      <alignment horizontal="center" vertical="center" wrapText="1"/>
    </xf>
    <xf numFmtId="0" fontId="1" fillId="0" borderId="13" xfId="4" applyFont="1" applyBorder="1"/>
    <xf numFmtId="3" fontId="1" fillId="0" borderId="13" xfId="4" applyNumberFormat="1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1" fillId="0" borderId="6" xfId="4" applyFont="1" applyBorder="1"/>
    <xf numFmtId="0" fontId="1" fillId="0" borderId="2" xfId="4" applyFont="1" applyBorder="1" applyAlignment="1">
      <alignment horizontal="center"/>
    </xf>
    <xf numFmtId="0" fontId="1" fillId="0" borderId="3" xfId="4" applyFont="1" applyBorder="1"/>
    <xf numFmtId="0" fontId="1" fillId="0" borderId="4" xfId="4" applyFont="1" applyBorder="1"/>
    <xf numFmtId="0" fontId="4" fillId="0" borderId="11" xfId="4" applyFont="1" applyAlignment="1">
      <alignment horizontal="left"/>
    </xf>
    <xf numFmtId="0" fontId="31" fillId="0" borderId="11" xfId="4"/>
    <xf numFmtId="0" fontId="7" fillId="0" borderId="11" xfId="4" applyFont="1" applyAlignment="1">
      <alignment horizontal="left"/>
    </xf>
    <xf numFmtId="0" fontId="1" fillId="0" borderId="11" xfId="4" applyFont="1" applyAlignment="1">
      <alignment horizontal="left"/>
    </xf>
    <xf numFmtId="0" fontId="20" fillId="0" borderId="11" xfId="5" applyFont="1" applyAlignment="1">
      <alignment horizontal="center"/>
    </xf>
    <xf numFmtId="0" fontId="48" fillId="0" borderId="21" xfId="5" applyFont="1" applyBorder="1" applyAlignment="1">
      <alignment horizontal="left"/>
    </xf>
    <xf numFmtId="0" fontId="48" fillId="0" borderId="22" xfId="5" applyFont="1" applyBorder="1" applyAlignment="1">
      <alignment horizontal="left"/>
    </xf>
    <xf numFmtId="49" fontId="41" fillId="0" borderId="11" xfId="5" applyNumberFormat="1" applyFont="1" applyAlignment="1">
      <alignment horizontal="center" wrapText="1"/>
    </xf>
    <xf numFmtId="0" fontId="41" fillId="0" borderId="11" xfId="5" applyFont="1" applyAlignment="1">
      <alignment horizontal="center" shrinkToFit="1"/>
    </xf>
    <xf numFmtId="0" fontId="45" fillId="0" borderId="20" xfId="5" applyFont="1" applyBorder="1"/>
    <xf numFmtId="0" fontId="37" fillId="0" borderId="21" xfId="5" applyFont="1" applyBorder="1"/>
    <xf numFmtId="0" fontId="47" fillId="0" borderId="20" xfId="5" applyFont="1" applyBorder="1"/>
    <xf numFmtId="0" fontId="37" fillId="0" borderId="22" xfId="5" applyFont="1" applyBorder="1"/>
    <xf numFmtId="0" fontId="41" fillId="0" borderId="20" xfId="5" applyFont="1" applyBorder="1" applyAlignment="1">
      <alignment horizontal="center"/>
    </xf>
    <xf numFmtId="0" fontId="41" fillId="0" borderId="21" xfId="5" applyFont="1" applyBorder="1" applyAlignment="1">
      <alignment horizontal="center"/>
    </xf>
    <xf numFmtId="0" fontId="41" fillId="0" borderId="22" xfId="5" applyFont="1" applyBorder="1" applyAlignment="1">
      <alignment horizontal="center"/>
    </xf>
    <xf numFmtId="0" fontId="41" fillId="0" borderId="20" xfId="5" applyFont="1" applyBorder="1"/>
    <xf numFmtId="0" fontId="47" fillId="0" borderId="20" xfId="5" applyFont="1" applyBorder="1" applyAlignment="1">
      <alignment wrapText="1"/>
    </xf>
    <xf numFmtId="0" fontId="37" fillId="0" borderId="21" xfId="5" applyFont="1" applyBorder="1" applyAlignment="1">
      <alignment wrapText="1"/>
    </xf>
    <xf numFmtId="0" fontId="37" fillId="0" borderId="22" xfId="5" applyFont="1" applyBorder="1" applyAlignment="1">
      <alignment wrapText="1"/>
    </xf>
  </cellXfs>
  <cellStyles count="7">
    <cellStyle name="Normalny" xfId="0" builtinId="0"/>
    <cellStyle name="Normalny 2" xfId="1" xr:uid="{00000000-0005-0000-0000-000001000000}"/>
    <cellStyle name="Normalny 2 2" xfId="6" xr:uid="{079A02C0-02C2-4D77-BEB9-E986138BA0ED}"/>
    <cellStyle name="Normalny 3" xfId="2" xr:uid="{00000000-0005-0000-0000-000002000000}"/>
    <cellStyle name="Normalny 4" xfId="3" xr:uid="{00000000-0005-0000-0000-000003000000}"/>
    <cellStyle name="Normalny 5" xfId="4" xr:uid="{4EFEFFF7-7E3B-4327-9B82-FCA62EE60F39}"/>
    <cellStyle name="Normalny 6" xfId="5" xr:uid="{72E8B9C6-49CC-48AA-A885-57DE8936D2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148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505" t="s">
        <v>0</v>
      </c>
      <c r="B3" s="505" t="s">
        <v>1</v>
      </c>
      <c r="C3" s="505" t="s">
        <v>2</v>
      </c>
      <c r="D3" s="505" t="s">
        <v>3</v>
      </c>
      <c r="E3" s="505" t="s">
        <v>4</v>
      </c>
      <c r="F3" s="506" t="s">
        <v>5</v>
      </c>
      <c r="G3" s="504"/>
      <c r="H3" s="504"/>
      <c r="I3" s="504"/>
      <c r="J3" s="493"/>
      <c r="K3" s="503" t="s">
        <v>149</v>
      </c>
      <c r="L3" s="504"/>
      <c r="M3" s="493"/>
      <c r="N3" s="3"/>
      <c r="O3" s="3"/>
      <c r="P3" s="3"/>
      <c r="Q3" s="3"/>
    </row>
    <row r="4" spans="1:17" ht="12.75" customHeight="1">
      <c r="A4" s="482"/>
      <c r="B4" s="482"/>
      <c r="C4" s="482"/>
      <c r="D4" s="482"/>
      <c r="E4" s="482"/>
      <c r="F4" s="495" t="s">
        <v>6</v>
      </c>
      <c r="G4" s="495" t="s">
        <v>7</v>
      </c>
      <c r="H4" s="495" t="s">
        <v>8</v>
      </c>
      <c r="I4" s="495" t="s">
        <v>9</v>
      </c>
      <c r="J4" s="496" t="s">
        <v>10</v>
      </c>
      <c r="K4" s="500" t="s">
        <v>11</v>
      </c>
      <c r="L4" s="499" t="s">
        <v>12</v>
      </c>
      <c r="M4" s="493"/>
      <c r="N4" s="3"/>
      <c r="O4" s="3"/>
      <c r="P4" s="3"/>
      <c r="Q4" s="3"/>
    </row>
    <row r="5" spans="1:17" ht="37.5" customHeight="1">
      <c r="A5" s="482"/>
      <c r="B5" s="482"/>
      <c r="C5" s="482"/>
      <c r="D5" s="498"/>
      <c r="E5" s="498"/>
      <c r="F5" s="482"/>
      <c r="G5" s="482"/>
      <c r="H5" s="482"/>
      <c r="I5" s="482"/>
      <c r="J5" s="482"/>
      <c r="K5" s="482"/>
      <c r="L5" s="5" t="s">
        <v>13</v>
      </c>
      <c r="M5" s="497" t="s">
        <v>14</v>
      </c>
      <c r="N5" s="6"/>
      <c r="O5" s="3"/>
      <c r="P5" s="3"/>
      <c r="Q5" s="3"/>
    </row>
    <row r="6" spans="1:17" ht="13.5" customHeight="1">
      <c r="A6" s="498"/>
      <c r="B6" s="498"/>
      <c r="C6" s="498"/>
      <c r="D6" s="506" t="s">
        <v>15</v>
      </c>
      <c r="E6" s="504"/>
      <c r="F6" s="504"/>
      <c r="G6" s="504"/>
      <c r="H6" s="504"/>
      <c r="I6" s="504"/>
      <c r="J6" s="493"/>
      <c r="K6" s="492" t="s">
        <v>15</v>
      </c>
      <c r="L6" s="493"/>
      <c r="M6" s="498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92">
        <v>12</v>
      </c>
      <c r="M7" s="493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155</v>
      </c>
      <c r="N100" s="38"/>
      <c r="O100" s="38"/>
      <c r="P100" s="38"/>
      <c r="Q100" s="38"/>
    </row>
    <row r="101" spans="1:17" ht="38.25" customHeight="1" outlineLevel="2">
      <c r="A101" s="487"/>
      <c r="B101" s="487">
        <v>75411</v>
      </c>
      <c r="C101" s="488" t="s">
        <v>87</v>
      </c>
      <c r="D101" s="478">
        <v>102</v>
      </c>
      <c r="E101" s="480">
        <f>F101+G102+H102+I101+J102</f>
        <v>116493</v>
      </c>
      <c r="F101" s="478">
        <v>113993</v>
      </c>
      <c r="G101" s="478"/>
      <c r="H101" s="494"/>
      <c r="I101" s="478">
        <v>2500</v>
      </c>
      <c r="J101" s="478"/>
      <c r="K101" s="478"/>
      <c r="L101" s="478">
        <v>1222</v>
      </c>
      <c r="M101" s="37" t="s">
        <v>156</v>
      </c>
      <c r="N101" s="38"/>
      <c r="O101" s="38"/>
      <c r="P101" s="38"/>
      <c r="Q101" s="38"/>
    </row>
    <row r="102" spans="1:17" ht="66" customHeight="1" outlineLevel="2">
      <c r="A102" s="479"/>
      <c r="B102" s="479"/>
      <c r="C102" s="479"/>
      <c r="D102" s="479"/>
      <c r="E102" s="479"/>
      <c r="F102" s="479"/>
      <c r="G102" s="479"/>
      <c r="H102" s="479"/>
      <c r="I102" s="479"/>
      <c r="J102" s="479"/>
      <c r="K102" s="479"/>
      <c r="L102" s="479"/>
      <c r="M102" s="37" t="s">
        <v>157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91"/>
      <c r="B176" s="490">
        <v>75011</v>
      </c>
      <c r="C176" s="481" t="s">
        <v>132</v>
      </c>
      <c r="D176" s="483">
        <v>10800</v>
      </c>
      <c r="E176" s="501">
        <f>F182+G176+H176+I176+J176</f>
        <v>37960</v>
      </c>
      <c r="F176" s="483"/>
      <c r="G176" s="501">
        <v>75</v>
      </c>
      <c r="H176" s="502">
        <v>34984</v>
      </c>
      <c r="I176" s="501">
        <v>1674</v>
      </c>
      <c r="J176" s="501">
        <v>1227</v>
      </c>
      <c r="K176" s="501"/>
      <c r="L176" s="501">
        <v>1374</v>
      </c>
      <c r="M176" s="116" t="s">
        <v>172</v>
      </c>
      <c r="N176" s="90"/>
      <c r="O176" s="91"/>
      <c r="P176" s="49"/>
      <c r="Q176" s="49"/>
    </row>
    <row r="177" spans="1:17" ht="67.5" customHeight="1" outlineLevel="1">
      <c r="A177" s="482"/>
      <c r="B177" s="482"/>
      <c r="C177" s="482"/>
      <c r="D177" s="482"/>
      <c r="E177" s="482"/>
      <c r="F177" s="482"/>
      <c r="G177" s="482"/>
      <c r="H177" s="482"/>
      <c r="I177" s="482"/>
      <c r="J177" s="482"/>
      <c r="K177" s="482"/>
      <c r="L177" s="482"/>
      <c r="M177" s="116" t="s">
        <v>173</v>
      </c>
      <c r="N177" s="49"/>
      <c r="O177" s="91"/>
      <c r="P177" s="49"/>
      <c r="Q177" s="49"/>
    </row>
    <row r="178" spans="1:17" ht="55.5" customHeight="1" outlineLevel="1">
      <c r="A178" s="482"/>
      <c r="B178" s="482"/>
      <c r="C178" s="482"/>
      <c r="D178" s="482"/>
      <c r="E178" s="482"/>
      <c r="F178" s="482"/>
      <c r="G178" s="482"/>
      <c r="H178" s="482"/>
      <c r="I178" s="482"/>
      <c r="J178" s="482"/>
      <c r="K178" s="482"/>
      <c r="L178" s="482"/>
      <c r="M178" s="116" t="s">
        <v>174</v>
      </c>
      <c r="N178" s="49"/>
      <c r="O178" s="91"/>
      <c r="P178" s="49"/>
      <c r="Q178" s="49"/>
    </row>
    <row r="179" spans="1:17" ht="64.5" customHeight="1" outlineLevel="1">
      <c r="A179" s="482"/>
      <c r="B179" s="482"/>
      <c r="C179" s="482"/>
      <c r="D179" s="482"/>
      <c r="E179" s="482"/>
      <c r="F179" s="482"/>
      <c r="G179" s="482"/>
      <c r="H179" s="482"/>
      <c r="I179" s="482"/>
      <c r="J179" s="482"/>
      <c r="K179" s="482"/>
      <c r="L179" s="482"/>
      <c r="M179" s="116" t="s">
        <v>175</v>
      </c>
      <c r="N179" s="49"/>
      <c r="O179" s="91"/>
      <c r="P179" s="49"/>
      <c r="Q179" s="49"/>
    </row>
    <row r="180" spans="1:17" ht="54.75" customHeight="1" outlineLevel="1">
      <c r="A180" s="482"/>
      <c r="B180" s="482"/>
      <c r="C180" s="482"/>
      <c r="D180" s="482"/>
      <c r="E180" s="482"/>
      <c r="F180" s="482"/>
      <c r="G180" s="482"/>
      <c r="H180" s="482"/>
      <c r="I180" s="482"/>
      <c r="J180" s="482"/>
      <c r="K180" s="482"/>
      <c r="L180" s="482"/>
      <c r="M180" s="116" t="s">
        <v>176</v>
      </c>
      <c r="N180" s="49"/>
      <c r="O180" s="91"/>
      <c r="P180" s="49"/>
      <c r="Q180" s="49"/>
    </row>
    <row r="181" spans="1:17" ht="29.25" customHeight="1" outlineLevel="1">
      <c r="A181" s="482"/>
      <c r="B181" s="482"/>
      <c r="C181" s="482"/>
      <c r="D181" s="482"/>
      <c r="E181" s="482"/>
      <c r="F181" s="482"/>
      <c r="G181" s="482"/>
      <c r="H181" s="482"/>
      <c r="I181" s="482"/>
      <c r="J181" s="482"/>
      <c r="K181" s="482"/>
      <c r="L181" s="482"/>
      <c r="M181" s="116" t="s">
        <v>177</v>
      </c>
      <c r="N181" s="49"/>
      <c r="O181" s="91"/>
      <c r="P181" s="49"/>
      <c r="Q181" s="49"/>
    </row>
    <row r="182" spans="1:17" ht="77.25" customHeight="1" outlineLevel="2">
      <c r="A182" s="482"/>
      <c r="B182" s="482"/>
      <c r="C182" s="482"/>
      <c r="D182" s="482"/>
      <c r="E182" s="482"/>
      <c r="F182" s="482"/>
      <c r="G182" s="482"/>
      <c r="H182" s="482"/>
      <c r="I182" s="482"/>
      <c r="J182" s="482"/>
      <c r="K182" s="482"/>
      <c r="L182" s="482"/>
      <c r="M182" s="116" t="s">
        <v>178</v>
      </c>
      <c r="N182" s="38"/>
      <c r="O182" s="92"/>
      <c r="P182" s="38"/>
      <c r="Q182" s="38"/>
    </row>
    <row r="183" spans="1:17" ht="28.5" hidden="1" customHeight="1" outlineLevel="2">
      <c r="A183" s="479"/>
      <c r="B183" s="479"/>
      <c r="C183" s="479"/>
      <c r="D183" s="479"/>
      <c r="E183" s="479"/>
      <c r="F183" s="479"/>
      <c r="G183" s="479"/>
      <c r="H183" s="479"/>
      <c r="I183" s="479"/>
      <c r="J183" s="479"/>
      <c r="K183" s="479"/>
      <c r="L183" s="479"/>
      <c r="M183" s="89" t="s">
        <v>179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180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118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119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182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128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120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137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138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132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139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183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140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141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184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142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143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145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146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147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89"/>
      <c r="B385" s="485"/>
      <c r="C385" s="48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484"/>
      <c r="B386" s="485"/>
      <c r="C386" s="485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486"/>
      <c r="B388" s="485"/>
      <c r="C388" s="485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505" t="s">
        <v>0</v>
      </c>
      <c r="B3" s="505" t="s">
        <v>1</v>
      </c>
      <c r="C3" s="505" t="s">
        <v>2</v>
      </c>
      <c r="D3" s="505" t="s">
        <v>3</v>
      </c>
      <c r="E3" s="505" t="s">
        <v>4</v>
      </c>
      <c r="F3" s="506" t="s">
        <v>5</v>
      </c>
      <c r="G3" s="504"/>
      <c r="H3" s="504"/>
      <c r="I3" s="504"/>
      <c r="J3" s="493"/>
      <c r="K3" s="503" t="s">
        <v>149</v>
      </c>
      <c r="L3" s="504"/>
      <c r="M3" s="493"/>
      <c r="N3" s="3"/>
      <c r="O3" s="3"/>
      <c r="P3" s="3"/>
      <c r="Q3" s="3"/>
    </row>
    <row r="4" spans="1:17" ht="12.75" customHeight="1">
      <c r="A4" s="482"/>
      <c r="B4" s="482"/>
      <c r="C4" s="482"/>
      <c r="D4" s="482"/>
      <c r="E4" s="482"/>
      <c r="F4" s="495" t="s">
        <v>6</v>
      </c>
      <c r="G4" s="495" t="s">
        <v>7</v>
      </c>
      <c r="H4" s="495" t="s">
        <v>8</v>
      </c>
      <c r="I4" s="495" t="s">
        <v>9</v>
      </c>
      <c r="J4" s="496" t="s">
        <v>10</v>
      </c>
      <c r="K4" s="500" t="s">
        <v>11</v>
      </c>
      <c r="L4" s="499" t="s">
        <v>12</v>
      </c>
      <c r="M4" s="493"/>
      <c r="N4" s="3"/>
      <c r="O4" s="3"/>
      <c r="P4" s="3"/>
      <c r="Q4" s="3"/>
    </row>
    <row r="5" spans="1:17" ht="37.5" customHeight="1">
      <c r="A5" s="482"/>
      <c r="B5" s="482"/>
      <c r="C5" s="482"/>
      <c r="D5" s="498"/>
      <c r="E5" s="498"/>
      <c r="F5" s="482"/>
      <c r="G5" s="482"/>
      <c r="H5" s="482"/>
      <c r="I5" s="482"/>
      <c r="J5" s="482"/>
      <c r="K5" s="482"/>
      <c r="L5" s="5" t="s">
        <v>13</v>
      </c>
      <c r="M5" s="497" t="s">
        <v>14</v>
      </c>
      <c r="N5" s="6"/>
      <c r="O5" s="3"/>
      <c r="P5" s="3"/>
      <c r="Q5" s="3"/>
    </row>
    <row r="6" spans="1:17" ht="13.5" customHeight="1">
      <c r="A6" s="498"/>
      <c r="B6" s="498"/>
      <c r="C6" s="498"/>
      <c r="D6" s="506" t="s">
        <v>15</v>
      </c>
      <c r="E6" s="504"/>
      <c r="F6" s="504"/>
      <c r="G6" s="504"/>
      <c r="H6" s="504"/>
      <c r="I6" s="504"/>
      <c r="J6" s="493"/>
      <c r="K6" s="492" t="s">
        <v>15</v>
      </c>
      <c r="L6" s="493"/>
      <c r="M6" s="498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492">
        <v>12</v>
      </c>
      <c r="M7" s="493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186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187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188</v>
      </c>
      <c r="N100" s="38"/>
      <c r="O100" s="38"/>
      <c r="P100" s="38"/>
      <c r="Q100" s="38"/>
    </row>
    <row r="101" spans="1:17" ht="38.25" customHeight="1" outlineLevel="2">
      <c r="A101" s="487"/>
      <c r="B101" s="487">
        <v>75411</v>
      </c>
      <c r="C101" s="488" t="s">
        <v>87</v>
      </c>
      <c r="D101" s="478">
        <v>102</v>
      </c>
      <c r="E101" s="480">
        <f>F101+G102+H102+I101+J102</f>
        <v>116493</v>
      </c>
      <c r="F101" s="478">
        <v>113993</v>
      </c>
      <c r="G101" s="478"/>
      <c r="H101" s="494"/>
      <c r="I101" s="478">
        <v>2500</v>
      </c>
      <c r="J101" s="478"/>
      <c r="K101" s="478"/>
      <c r="L101" s="478">
        <v>1222</v>
      </c>
      <c r="M101" s="37" t="s">
        <v>189</v>
      </c>
      <c r="N101" s="38"/>
      <c r="O101" s="38"/>
      <c r="P101" s="38"/>
      <c r="Q101" s="38"/>
    </row>
    <row r="102" spans="1:17" ht="66" customHeight="1" outlineLevel="2">
      <c r="A102" s="479"/>
      <c r="B102" s="479"/>
      <c r="C102" s="479"/>
      <c r="D102" s="479"/>
      <c r="E102" s="479"/>
      <c r="F102" s="479"/>
      <c r="G102" s="479"/>
      <c r="H102" s="479"/>
      <c r="I102" s="479"/>
      <c r="J102" s="479"/>
      <c r="K102" s="479"/>
      <c r="L102" s="479"/>
      <c r="M102" s="37" t="s">
        <v>190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191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193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194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491"/>
      <c r="B176" s="490">
        <v>75011</v>
      </c>
      <c r="C176" s="481" t="s">
        <v>132</v>
      </c>
      <c r="D176" s="483">
        <v>10800</v>
      </c>
      <c r="E176" s="501">
        <f>F182+G176+H176+I176+J176</f>
        <v>37960</v>
      </c>
      <c r="F176" s="483"/>
      <c r="G176" s="501">
        <v>75</v>
      </c>
      <c r="H176" s="502">
        <v>34984</v>
      </c>
      <c r="I176" s="501">
        <v>1674</v>
      </c>
      <c r="J176" s="501">
        <v>1227</v>
      </c>
      <c r="K176" s="501"/>
      <c r="L176" s="501">
        <v>1374</v>
      </c>
      <c r="M176" s="116" t="s">
        <v>195</v>
      </c>
      <c r="N176" s="90"/>
      <c r="O176" s="91"/>
      <c r="P176" s="49"/>
      <c r="Q176" s="49"/>
    </row>
    <row r="177" spans="1:17" ht="67.5" customHeight="1" outlineLevel="1">
      <c r="A177" s="482"/>
      <c r="B177" s="482"/>
      <c r="C177" s="482"/>
      <c r="D177" s="482"/>
      <c r="E177" s="482"/>
      <c r="F177" s="482"/>
      <c r="G177" s="482"/>
      <c r="H177" s="482"/>
      <c r="I177" s="482"/>
      <c r="J177" s="482"/>
      <c r="K177" s="482"/>
      <c r="L177" s="482"/>
      <c r="M177" s="116" t="s">
        <v>196</v>
      </c>
      <c r="N177" s="49"/>
      <c r="O177" s="91"/>
      <c r="P177" s="49"/>
      <c r="Q177" s="49"/>
    </row>
    <row r="178" spans="1:17" ht="55.5" customHeight="1" outlineLevel="1">
      <c r="A178" s="482"/>
      <c r="B178" s="482"/>
      <c r="C178" s="482"/>
      <c r="D178" s="482"/>
      <c r="E178" s="482"/>
      <c r="F178" s="482"/>
      <c r="G178" s="482"/>
      <c r="H178" s="482"/>
      <c r="I178" s="482"/>
      <c r="J178" s="482"/>
      <c r="K178" s="482"/>
      <c r="L178" s="482"/>
      <c r="M178" s="116" t="s">
        <v>197</v>
      </c>
      <c r="N178" s="49"/>
      <c r="O178" s="91"/>
      <c r="P178" s="49"/>
      <c r="Q178" s="49"/>
    </row>
    <row r="179" spans="1:17" ht="64.5" customHeight="1" outlineLevel="1">
      <c r="A179" s="482"/>
      <c r="B179" s="482"/>
      <c r="C179" s="482"/>
      <c r="D179" s="482"/>
      <c r="E179" s="482"/>
      <c r="F179" s="482"/>
      <c r="G179" s="482"/>
      <c r="H179" s="482"/>
      <c r="I179" s="482"/>
      <c r="J179" s="482"/>
      <c r="K179" s="482"/>
      <c r="L179" s="482"/>
      <c r="M179" s="116" t="s">
        <v>198</v>
      </c>
      <c r="N179" s="49"/>
      <c r="O179" s="91"/>
      <c r="P179" s="49"/>
      <c r="Q179" s="49"/>
    </row>
    <row r="180" spans="1:17" ht="54.75" customHeight="1" outlineLevel="1">
      <c r="A180" s="482"/>
      <c r="B180" s="482"/>
      <c r="C180" s="482"/>
      <c r="D180" s="482"/>
      <c r="E180" s="482"/>
      <c r="F180" s="482"/>
      <c r="G180" s="482"/>
      <c r="H180" s="482"/>
      <c r="I180" s="482"/>
      <c r="J180" s="482"/>
      <c r="K180" s="482"/>
      <c r="L180" s="482"/>
      <c r="M180" s="116" t="s">
        <v>199</v>
      </c>
      <c r="N180" s="49"/>
      <c r="O180" s="91"/>
      <c r="P180" s="49"/>
      <c r="Q180" s="49"/>
    </row>
    <row r="181" spans="1:17" ht="29.25" customHeight="1" outlineLevel="1">
      <c r="A181" s="482"/>
      <c r="B181" s="482"/>
      <c r="C181" s="482"/>
      <c r="D181" s="482"/>
      <c r="E181" s="482"/>
      <c r="F181" s="482"/>
      <c r="G181" s="482"/>
      <c r="H181" s="482"/>
      <c r="I181" s="482"/>
      <c r="J181" s="482"/>
      <c r="K181" s="482"/>
      <c r="L181" s="482"/>
      <c r="M181" s="116" t="s">
        <v>200</v>
      </c>
      <c r="N181" s="49"/>
      <c r="O181" s="91"/>
      <c r="P181" s="49"/>
      <c r="Q181" s="49"/>
    </row>
    <row r="182" spans="1:17" ht="77.25" customHeight="1" outlineLevel="2">
      <c r="A182" s="482"/>
      <c r="B182" s="482"/>
      <c r="C182" s="482"/>
      <c r="D182" s="482"/>
      <c r="E182" s="482"/>
      <c r="F182" s="482"/>
      <c r="G182" s="482"/>
      <c r="H182" s="482"/>
      <c r="I182" s="482"/>
      <c r="J182" s="482"/>
      <c r="K182" s="482"/>
      <c r="L182" s="482"/>
      <c r="M182" s="116" t="s">
        <v>201</v>
      </c>
      <c r="N182" s="38"/>
      <c r="O182" s="92"/>
      <c r="P182" s="38"/>
      <c r="Q182" s="38"/>
    </row>
    <row r="183" spans="1:17" ht="28.5" hidden="1" customHeight="1" outlineLevel="2">
      <c r="A183" s="479"/>
      <c r="B183" s="479"/>
      <c r="C183" s="479"/>
      <c r="D183" s="479"/>
      <c r="E183" s="479"/>
      <c r="F183" s="479"/>
      <c r="G183" s="479"/>
      <c r="H183" s="479"/>
      <c r="I183" s="479"/>
      <c r="J183" s="479"/>
      <c r="K183" s="479"/>
      <c r="L183" s="479"/>
      <c r="M183" s="89" t="s">
        <v>202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203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204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205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128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120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137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138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132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139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206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140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141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184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142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143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145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146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147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489"/>
      <c r="B382" s="485"/>
      <c r="C382" s="485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484"/>
      <c r="B383" s="485"/>
      <c r="C383" s="485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486"/>
      <c r="B385" s="485"/>
      <c r="C385" s="485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2"/>
  <sheetViews>
    <sheetView zoomScale="86" zoomScaleNormal="86" workbookViewId="0">
      <selection activeCell="E25" sqref="E25:F25"/>
    </sheetView>
  </sheetViews>
  <sheetFormatPr defaultRowHeight="12.75"/>
  <cols>
    <col min="1" max="1" width="9.28515625" style="124" bestFit="1" customWidth="1"/>
    <col min="2" max="2" width="47.28515625" style="124" bestFit="1" customWidth="1"/>
    <col min="3" max="3" width="10.85546875" style="124" customWidth="1"/>
    <col min="4" max="4" width="11.28515625" style="124" bestFit="1" customWidth="1"/>
    <col min="5" max="5" width="11.140625" style="124" customWidth="1"/>
    <col min="6" max="6" width="11.5703125" style="124" customWidth="1"/>
    <col min="7" max="7" width="10.85546875" style="124" customWidth="1"/>
    <col min="8" max="8" width="10.28515625" style="124" customWidth="1"/>
    <col min="9" max="9" width="10.85546875" style="124" customWidth="1"/>
    <col min="10" max="256" width="8.85546875" style="124"/>
    <col min="257" max="257" width="9.28515625" style="124" bestFit="1" customWidth="1"/>
    <col min="258" max="258" width="47.28515625" style="124" bestFit="1" customWidth="1"/>
    <col min="259" max="259" width="10.85546875" style="124" customWidth="1"/>
    <col min="260" max="260" width="11.28515625" style="124" bestFit="1" customWidth="1"/>
    <col min="261" max="261" width="11.140625" style="124" customWidth="1"/>
    <col min="262" max="262" width="11.5703125" style="124" customWidth="1"/>
    <col min="263" max="263" width="10.85546875" style="124" customWidth="1"/>
    <col min="264" max="264" width="10.28515625" style="124" customWidth="1"/>
    <col min="265" max="265" width="10.85546875" style="124" customWidth="1"/>
    <col min="266" max="512" width="8.85546875" style="124"/>
    <col min="513" max="513" width="9.28515625" style="124" bestFit="1" customWidth="1"/>
    <col min="514" max="514" width="47.28515625" style="124" bestFit="1" customWidth="1"/>
    <col min="515" max="515" width="10.85546875" style="124" customWidth="1"/>
    <col min="516" max="516" width="11.28515625" style="124" bestFit="1" customWidth="1"/>
    <col min="517" max="517" width="11.140625" style="124" customWidth="1"/>
    <col min="518" max="518" width="11.5703125" style="124" customWidth="1"/>
    <col min="519" max="519" width="10.85546875" style="124" customWidth="1"/>
    <col min="520" max="520" width="10.28515625" style="124" customWidth="1"/>
    <col min="521" max="521" width="10.85546875" style="124" customWidth="1"/>
    <col min="522" max="768" width="8.85546875" style="124"/>
    <col min="769" max="769" width="9.28515625" style="124" bestFit="1" customWidth="1"/>
    <col min="770" max="770" width="47.28515625" style="124" bestFit="1" customWidth="1"/>
    <col min="771" max="771" width="10.85546875" style="124" customWidth="1"/>
    <col min="772" max="772" width="11.28515625" style="124" bestFit="1" customWidth="1"/>
    <col min="773" max="773" width="11.140625" style="124" customWidth="1"/>
    <col min="774" max="774" width="11.5703125" style="124" customWidth="1"/>
    <col min="775" max="775" width="10.85546875" style="124" customWidth="1"/>
    <col min="776" max="776" width="10.28515625" style="124" customWidth="1"/>
    <col min="777" max="777" width="10.85546875" style="124" customWidth="1"/>
    <col min="778" max="1024" width="8.85546875" style="124"/>
    <col min="1025" max="1025" width="9.28515625" style="124" bestFit="1" customWidth="1"/>
    <col min="1026" max="1026" width="47.28515625" style="124" bestFit="1" customWidth="1"/>
    <col min="1027" max="1027" width="10.85546875" style="124" customWidth="1"/>
    <col min="1028" max="1028" width="11.28515625" style="124" bestFit="1" customWidth="1"/>
    <col min="1029" max="1029" width="11.140625" style="124" customWidth="1"/>
    <col min="1030" max="1030" width="11.5703125" style="124" customWidth="1"/>
    <col min="1031" max="1031" width="10.85546875" style="124" customWidth="1"/>
    <col min="1032" max="1032" width="10.28515625" style="124" customWidth="1"/>
    <col min="1033" max="1033" width="10.85546875" style="124" customWidth="1"/>
    <col min="1034" max="1280" width="8.85546875" style="124"/>
    <col min="1281" max="1281" width="9.28515625" style="124" bestFit="1" customWidth="1"/>
    <col min="1282" max="1282" width="47.28515625" style="124" bestFit="1" customWidth="1"/>
    <col min="1283" max="1283" width="10.85546875" style="124" customWidth="1"/>
    <col min="1284" max="1284" width="11.28515625" style="124" bestFit="1" customWidth="1"/>
    <col min="1285" max="1285" width="11.140625" style="124" customWidth="1"/>
    <col min="1286" max="1286" width="11.5703125" style="124" customWidth="1"/>
    <col min="1287" max="1287" width="10.85546875" style="124" customWidth="1"/>
    <col min="1288" max="1288" width="10.28515625" style="124" customWidth="1"/>
    <col min="1289" max="1289" width="10.85546875" style="124" customWidth="1"/>
    <col min="1290" max="1536" width="8.85546875" style="124"/>
    <col min="1537" max="1537" width="9.28515625" style="124" bestFit="1" customWidth="1"/>
    <col min="1538" max="1538" width="47.28515625" style="124" bestFit="1" customWidth="1"/>
    <col min="1539" max="1539" width="10.85546875" style="124" customWidth="1"/>
    <col min="1540" max="1540" width="11.28515625" style="124" bestFit="1" customWidth="1"/>
    <col min="1541" max="1541" width="11.140625" style="124" customWidth="1"/>
    <col min="1542" max="1542" width="11.5703125" style="124" customWidth="1"/>
    <col min="1543" max="1543" width="10.85546875" style="124" customWidth="1"/>
    <col min="1544" max="1544" width="10.28515625" style="124" customWidth="1"/>
    <col min="1545" max="1545" width="10.85546875" style="124" customWidth="1"/>
    <col min="1546" max="1792" width="8.85546875" style="124"/>
    <col min="1793" max="1793" width="9.28515625" style="124" bestFit="1" customWidth="1"/>
    <col min="1794" max="1794" width="47.28515625" style="124" bestFit="1" customWidth="1"/>
    <col min="1795" max="1795" width="10.85546875" style="124" customWidth="1"/>
    <col min="1796" max="1796" width="11.28515625" style="124" bestFit="1" customWidth="1"/>
    <col min="1797" max="1797" width="11.140625" style="124" customWidth="1"/>
    <col min="1798" max="1798" width="11.5703125" style="124" customWidth="1"/>
    <col min="1799" max="1799" width="10.85546875" style="124" customWidth="1"/>
    <col min="1800" max="1800" width="10.28515625" style="124" customWidth="1"/>
    <col min="1801" max="1801" width="10.85546875" style="124" customWidth="1"/>
    <col min="1802" max="2048" width="8.85546875" style="124"/>
    <col min="2049" max="2049" width="9.28515625" style="124" bestFit="1" customWidth="1"/>
    <col min="2050" max="2050" width="47.28515625" style="124" bestFit="1" customWidth="1"/>
    <col min="2051" max="2051" width="10.85546875" style="124" customWidth="1"/>
    <col min="2052" max="2052" width="11.28515625" style="124" bestFit="1" customWidth="1"/>
    <col min="2053" max="2053" width="11.140625" style="124" customWidth="1"/>
    <col min="2054" max="2054" width="11.5703125" style="124" customWidth="1"/>
    <col min="2055" max="2055" width="10.85546875" style="124" customWidth="1"/>
    <col min="2056" max="2056" width="10.28515625" style="124" customWidth="1"/>
    <col min="2057" max="2057" width="10.85546875" style="124" customWidth="1"/>
    <col min="2058" max="2304" width="8.85546875" style="124"/>
    <col min="2305" max="2305" width="9.28515625" style="124" bestFit="1" customWidth="1"/>
    <col min="2306" max="2306" width="47.28515625" style="124" bestFit="1" customWidth="1"/>
    <col min="2307" max="2307" width="10.85546875" style="124" customWidth="1"/>
    <col min="2308" max="2308" width="11.28515625" style="124" bestFit="1" customWidth="1"/>
    <col min="2309" max="2309" width="11.140625" style="124" customWidth="1"/>
    <col min="2310" max="2310" width="11.5703125" style="124" customWidth="1"/>
    <col min="2311" max="2311" width="10.85546875" style="124" customWidth="1"/>
    <col min="2312" max="2312" width="10.28515625" style="124" customWidth="1"/>
    <col min="2313" max="2313" width="10.85546875" style="124" customWidth="1"/>
    <col min="2314" max="2560" width="8.85546875" style="124"/>
    <col min="2561" max="2561" width="9.28515625" style="124" bestFit="1" customWidth="1"/>
    <col min="2562" max="2562" width="47.28515625" style="124" bestFit="1" customWidth="1"/>
    <col min="2563" max="2563" width="10.85546875" style="124" customWidth="1"/>
    <col min="2564" max="2564" width="11.28515625" style="124" bestFit="1" customWidth="1"/>
    <col min="2565" max="2565" width="11.140625" style="124" customWidth="1"/>
    <col min="2566" max="2566" width="11.5703125" style="124" customWidth="1"/>
    <col min="2567" max="2567" width="10.85546875" style="124" customWidth="1"/>
    <col min="2568" max="2568" width="10.28515625" style="124" customWidth="1"/>
    <col min="2569" max="2569" width="10.85546875" style="124" customWidth="1"/>
    <col min="2570" max="2816" width="8.85546875" style="124"/>
    <col min="2817" max="2817" width="9.28515625" style="124" bestFit="1" customWidth="1"/>
    <col min="2818" max="2818" width="47.28515625" style="124" bestFit="1" customWidth="1"/>
    <col min="2819" max="2819" width="10.85546875" style="124" customWidth="1"/>
    <col min="2820" max="2820" width="11.28515625" style="124" bestFit="1" customWidth="1"/>
    <col min="2821" max="2821" width="11.140625" style="124" customWidth="1"/>
    <col min="2822" max="2822" width="11.5703125" style="124" customWidth="1"/>
    <col min="2823" max="2823" width="10.85546875" style="124" customWidth="1"/>
    <col min="2824" max="2824" width="10.28515625" style="124" customWidth="1"/>
    <col min="2825" max="2825" width="10.85546875" style="124" customWidth="1"/>
    <col min="2826" max="3072" width="8.85546875" style="124"/>
    <col min="3073" max="3073" width="9.28515625" style="124" bestFit="1" customWidth="1"/>
    <col min="3074" max="3074" width="47.28515625" style="124" bestFit="1" customWidth="1"/>
    <col min="3075" max="3075" width="10.85546875" style="124" customWidth="1"/>
    <col min="3076" max="3076" width="11.28515625" style="124" bestFit="1" customWidth="1"/>
    <col min="3077" max="3077" width="11.140625" style="124" customWidth="1"/>
    <col min="3078" max="3078" width="11.5703125" style="124" customWidth="1"/>
    <col min="3079" max="3079" width="10.85546875" style="124" customWidth="1"/>
    <col min="3080" max="3080" width="10.28515625" style="124" customWidth="1"/>
    <col min="3081" max="3081" width="10.85546875" style="124" customWidth="1"/>
    <col min="3082" max="3328" width="8.85546875" style="124"/>
    <col min="3329" max="3329" width="9.28515625" style="124" bestFit="1" customWidth="1"/>
    <col min="3330" max="3330" width="47.28515625" style="124" bestFit="1" customWidth="1"/>
    <col min="3331" max="3331" width="10.85546875" style="124" customWidth="1"/>
    <col min="3332" max="3332" width="11.28515625" style="124" bestFit="1" customWidth="1"/>
    <col min="3333" max="3333" width="11.140625" style="124" customWidth="1"/>
    <col min="3334" max="3334" width="11.5703125" style="124" customWidth="1"/>
    <col min="3335" max="3335" width="10.85546875" style="124" customWidth="1"/>
    <col min="3336" max="3336" width="10.28515625" style="124" customWidth="1"/>
    <col min="3337" max="3337" width="10.85546875" style="124" customWidth="1"/>
    <col min="3338" max="3584" width="8.85546875" style="124"/>
    <col min="3585" max="3585" width="9.28515625" style="124" bestFit="1" customWidth="1"/>
    <col min="3586" max="3586" width="47.28515625" style="124" bestFit="1" customWidth="1"/>
    <col min="3587" max="3587" width="10.85546875" style="124" customWidth="1"/>
    <col min="3588" max="3588" width="11.28515625" style="124" bestFit="1" customWidth="1"/>
    <col min="3589" max="3589" width="11.140625" style="124" customWidth="1"/>
    <col min="3590" max="3590" width="11.5703125" style="124" customWidth="1"/>
    <col min="3591" max="3591" width="10.85546875" style="124" customWidth="1"/>
    <col min="3592" max="3592" width="10.28515625" style="124" customWidth="1"/>
    <col min="3593" max="3593" width="10.85546875" style="124" customWidth="1"/>
    <col min="3594" max="3840" width="8.85546875" style="124"/>
    <col min="3841" max="3841" width="9.28515625" style="124" bestFit="1" customWidth="1"/>
    <col min="3842" max="3842" width="47.28515625" style="124" bestFit="1" customWidth="1"/>
    <col min="3843" max="3843" width="10.85546875" style="124" customWidth="1"/>
    <col min="3844" max="3844" width="11.28515625" style="124" bestFit="1" customWidth="1"/>
    <col min="3845" max="3845" width="11.140625" style="124" customWidth="1"/>
    <col min="3846" max="3846" width="11.5703125" style="124" customWidth="1"/>
    <col min="3847" max="3847" width="10.85546875" style="124" customWidth="1"/>
    <col min="3848" max="3848" width="10.28515625" style="124" customWidth="1"/>
    <col min="3849" max="3849" width="10.85546875" style="124" customWidth="1"/>
    <col min="3850" max="4096" width="8.85546875" style="124"/>
    <col min="4097" max="4097" width="9.28515625" style="124" bestFit="1" customWidth="1"/>
    <col min="4098" max="4098" width="47.28515625" style="124" bestFit="1" customWidth="1"/>
    <col min="4099" max="4099" width="10.85546875" style="124" customWidth="1"/>
    <col min="4100" max="4100" width="11.28515625" style="124" bestFit="1" customWidth="1"/>
    <col min="4101" max="4101" width="11.140625" style="124" customWidth="1"/>
    <col min="4102" max="4102" width="11.5703125" style="124" customWidth="1"/>
    <col min="4103" max="4103" width="10.85546875" style="124" customWidth="1"/>
    <col min="4104" max="4104" width="10.28515625" style="124" customWidth="1"/>
    <col min="4105" max="4105" width="10.85546875" style="124" customWidth="1"/>
    <col min="4106" max="4352" width="8.85546875" style="124"/>
    <col min="4353" max="4353" width="9.28515625" style="124" bestFit="1" customWidth="1"/>
    <col min="4354" max="4354" width="47.28515625" style="124" bestFit="1" customWidth="1"/>
    <col min="4355" max="4355" width="10.85546875" style="124" customWidth="1"/>
    <col min="4356" max="4356" width="11.28515625" style="124" bestFit="1" customWidth="1"/>
    <col min="4357" max="4357" width="11.140625" style="124" customWidth="1"/>
    <col min="4358" max="4358" width="11.5703125" style="124" customWidth="1"/>
    <col min="4359" max="4359" width="10.85546875" style="124" customWidth="1"/>
    <col min="4360" max="4360" width="10.28515625" style="124" customWidth="1"/>
    <col min="4361" max="4361" width="10.85546875" style="124" customWidth="1"/>
    <col min="4362" max="4608" width="8.85546875" style="124"/>
    <col min="4609" max="4609" width="9.28515625" style="124" bestFit="1" customWidth="1"/>
    <col min="4610" max="4610" width="47.28515625" style="124" bestFit="1" customWidth="1"/>
    <col min="4611" max="4611" width="10.85546875" style="124" customWidth="1"/>
    <col min="4612" max="4612" width="11.28515625" style="124" bestFit="1" customWidth="1"/>
    <col min="4613" max="4613" width="11.140625" style="124" customWidth="1"/>
    <col min="4614" max="4614" width="11.5703125" style="124" customWidth="1"/>
    <col min="4615" max="4615" width="10.85546875" style="124" customWidth="1"/>
    <col min="4616" max="4616" width="10.28515625" style="124" customWidth="1"/>
    <col min="4617" max="4617" width="10.85546875" style="124" customWidth="1"/>
    <col min="4618" max="4864" width="8.85546875" style="124"/>
    <col min="4865" max="4865" width="9.28515625" style="124" bestFit="1" customWidth="1"/>
    <col min="4866" max="4866" width="47.28515625" style="124" bestFit="1" customWidth="1"/>
    <col min="4867" max="4867" width="10.85546875" style="124" customWidth="1"/>
    <col min="4868" max="4868" width="11.28515625" style="124" bestFit="1" customWidth="1"/>
    <col min="4869" max="4869" width="11.140625" style="124" customWidth="1"/>
    <col min="4870" max="4870" width="11.5703125" style="124" customWidth="1"/>
    <col min="4871" max="4871" width="10.85546875" style="124" customWidth="1"/>
    <col min="4872" max="4872" width="10.28515625" style="124" customWidth="1"/>
    <col min="4873" max="4873" width="10.85546875" style="124" customWidth="1"/>
    <col min="4874" max="5120" width="8.85546875" style="124"/>
    <col min="5121" max="5121" width="9.28515625" style="124" bestFit="1" customWidth="1"/>
    <col min="5122" max="5122" width="47.28515625" style="124" bestFit="1" customWidth="1"/>
    <col min="5123" max="5123" width="10.85546875" style="124" customWidth="1"/>
    <col min="5124" max="5124" width="11.28515625" style="124" bestFit="1" customWidth="1"/>
    <col min="5125" max="5125" width="11.140625" style="124" customWidth="1"/>
    <col min="5126" max="5126" width="11.5703125" style="124" customWidth="1"/>
    <col min="5127" max="5127" width="10.85546875" style="124" customWidth="1"/>
    <col min="5128" max="5128" width="10.28515625" style="124" customWidth="1"/>
    <col min="5129" max="5129" width="10.85546875" style="124" customWidth="1"/>
    <col min="5130" max="5376" width="8.85546875" style="124"/>
    <col min="5377" max="5377" width="9.28515625" style="124" bestFit="1" customWidth="1"/>
    <col min="5378" max="5378" width="47.28515625" style="124" bestFit="1" customWidth="1"/>
    <col min="5379" max="5379" width="10.85546875" style="124" customWidth="1"/>
    <col min="5380" max="5380" width="11.28515625" style="124" bestFit="1" customWidth="1"/>
    <col min="5381" max="5381" width="11.140625" style="124" customWidth="1"/>
    <col min="5382" max="5382" width="11.5703125" style="124" customWidth="1"/>
    <col min="5383" max="5383" width="10.85546875" style="124" customWidth="1"/>
    <col min="5384" max="5384" width="10.28515625" style="124" customWidth="1"/>
    <col min="5385" max="5385" width="10.85546875" style="124" customWidth="1"/>
    <col min="5386" max="5632" width="8.85546875" style="124"/>
    <col min="5633" max="5633" width="9.28515625" style="124" bestFit="1" customWidth="1"/>
    <col min="5634" max="5634" width="47.28515625" style="124" bestFit="1" customWidth="1"/>
    <col min="5635" max="5635" width="10.85546875" style="124" customWidth="1"/>
    <col min="5636" max="5636" width="11.28515625" style="124" bestFit="1" customWidth="1"/>
    <col min="5637" max="5637" width="11.140625" style="124" customWidth="1"/>
    <col min="5638" max="5638" width="11.5703125" style="124" customWidth="1"/>
    <col min="5639" max="5639" width="10.85546875" style="124" customWidth="1"/>
    <col min="5640" max="5640" width="10.28515625" style="124" customWidth="1"/>
    <col min="5641" max="5641" width="10.85546875" style="124" customWidth="1"/>
    <col min="5642" max="5888" width="8.85546875" style="124"/>
    <col min="5889" max="5889" width="9.28515625" style="124" bestFit="1" customWidth="1"/>
    <col min="5890" max="5890" width="47.28515625" style="124" bestFit="1" customWidth="1"/>
    <col min="5891" max="5891" width="10.85546875" style="124" customWidth="1"/>
    <col min="5892" max="5892" width="11.28515625" style="124" bestFit="1" customWidth="1"/>
    <col min="5893" max="5893" width="11.140625" style="124" customWidth="1"/>
    <col min="5894" max="5894" width="11.5703125" style="124" customWidth="1"/>
    <col min="5895" max="5895" width="10.85546875" style="124" customWidth="1"/>
    <col min="5896" max="5896" width="10.28515625" style="124" customWidth="1"/>
    <col min="5897" max="5897" width="10.85546875" style="124" customWidth="1"/>
    <col min="5898" max="6144" width="8.85546875" style="124"/>
    <col min="6145" max="6145" width="9.28515625" style="124" bestFit="1" customWidth="1"/>
    <col min="6146" max="6146" width="47.28515625" style="124" bestFit="1" customWidth="1"/>
    <col min="6147" max="6147" width="10.85546875" style="124" customWidth="1"/>
    <col min="6148" max="6148" width="11.28515625" style="124" bestFit="1" customWidth="1"/>
    <col min="6149" max="6149" width="11.140625" style="124" customWidth="1"/>
    <col min="6150" max="6150" width="11.5703125" style="124" customWidth="1"/>
    <col min="6151" max="6151" width="10.85546875" style="124" customWidth="1"/>
    <col min="6152" max="6152" width="10.28515625" style="124" customWidth="1"/>
    <col min="6153" max="6153" width="10.85546875" style="124" customWidth="1"/>
    <col min="6154" max="6400" width="8.85546875" style="124"/>
    <col min="6401" max="6401" width="9.28515625" style="124" bestFit="1" customWidth="1"/>
    <col min="6402" max="6402" width="47.28515625" style="124" bestFit="1" customWidth="1"/>
    <col min="6403" max="6403" width="10.85546875" style="124" customWidth="1"/>
    <col min="6404" max="6404" width="11.28515625" style="124" bestFit="1" customWidth="1"/>
    <col min="6405" max="6405" width="11.140625" style="124" customWidth="1"/>
    <col min="6406" max="6406" width="11.5703125" style="124" customWidth="1"/>
    <col min="6407" max="6407" width="10.85546875" style="124" customWidth="1"/>
    <col min="6408" max="6408" width="10.28515625" style="124" customWidth="1"/>
    <col min="6409" max="6409" width="10.85546875" style="124" customWidth="1"/>
    <col min="6410" max="6656" width="8.85546875" style="124"/>
    <col min="6657" max="6657" width="9.28515625" style="124" bestFit="1" customWidth="1"/>
    <col min="6658" max="6658" width="47.28515625" style="124" bestFit="1" customWidth="1"/>
    <col min="6659" max="6659" width="10.85546875" style="124" customWidth="1"/>
    <col min="6660" max="6660" width="11.28515625" style="124" bestFit="1" customWidth="1"/>
    <col min="6661" max="6661" width="11.140625" style="124" customWidth="1"/>
    <col min="6662" max="6662" width="11.5703125" style="124" customWidth="1"/>
    <col min="6663" max="6663" width="10.85546875" style="124" customWidth="1"/>
    <col min="6664" max="6664" width="10.28515625" style="124" customWidth="1"/>
    <col min="6665" max="6665" width="10.85546875" style="124" customWidth="1"/>
    <col min="6666" max="6912" width="8.85546875" style="124"/>
    <col min="6913" max="6913" width="9.28515625" style="124" bestFit="1" customWidth="1"/>
    <col min="6914" max="6914" width="47.28515625" style="124" bestFit="1" customWidth="1"/>
    <col min="6915" max="6915" width="10.85546875" style="124" customWidth="1"/>
    <col min="6916" max="6916" width="11.28515625" style="124" bestFit="1" customWidth="1"/>
    <col min="6917" max="6917" width="11.140625" style="124" customWidth="1"/>
    <col min="6918" max="6918" width="11.5703125" style="124" customWidth="1"/>
    <col min="6919" max="6919" width="10.85546875" style="124" customWidth="1"/>
    <col min="6920" max="6920" width="10.28515625" style="124" customWidth="1"/>
    <col min="6921" max="6921" width="10.85546875" style="124" customWidth="1"/>
    <col min="6922" max="7168" width="8.85546875" style="124"/>
    <col min="7169" max="7169" width="9.28515625" style="124" bestFit="1" customWidth="1"/>
    <col min="7170" max="7170" width="47.28515625" style="124" bestFit="1" customWidth="1"/>
    <col min="7171" max="7171" width="10.85546875" style="124" customWidth="1"/>
    <col min="7172" max="7172" width="11.28515625" style="124" bestFit="1" customWidth="1"/>
    <col min="7173" max="7173" width="11.140625" style="124" customWidth="1"/>
    <col min="7174" max="7174" width="11.5703125" style="124" customWidth="1"/>
    <col min="7175" max="7175" width="10.85546875" style="124" customWidth="1"/>
    <col min="7176" max="7176" width="10.28515625" style="124" customWidth="1"/>
    <col min="7177" max="7177" width="10.85546875" style="124" customWidth="1"/>
    <col min="7178" max="7424" width="8.85546875" style="124"/>
    <col min="7425" max="7425" width="9.28515625" style="124" bestFit="1" customWidth="1"/>
    <col min="7426" max="7426" width="47.28515625" style="124" bestFit="1" customWidth="1"/>
    <col min="7427" max="7427" width="10.85546875" style="124" customWidth="1"/>
    <col min="7428" max="7428" width="11.28515625" style="124" bestFit="1" customWidth="1"/>
    <col min="7429" max="7429" width="11.140625" style="124" customWidth="1"/>
    <col min="7430" max="7430" width="11.5703125" style="124" customWidth="1"/>
    <col min="7431" max="7431" width="10.85546875" style="124" customWidth="1"/>
    <col min="7432" max="7432" width="10.28515625" style="124" customWidth="1"/>
    <col min="7433" max="7433" width="10.85546875" style="124" customWidth="1"/>
    <col min="7434" max="7680" width="8.85546875" style="124"/>
    <col min="7681" max="7681" width="9.28515625" style="124" bestFit="1" customWidth="1"/>
    <col min="7682" max="7682" width="47.28515625" style="124" bestFit="1" customWidth="1"/>
    <col min="7683" max="7683" width="10.85546875" style="124" customWidth="1"/>
    <col min="7684" max="7684" width="11.28515625" style="124" bestFit="1" customWidth="1"/>
    <col min="7685" max="7685" width="11.140625" style="124" customWidth="1"/>
    <col min="7686" max="7686" width="11.5703125" style="124" customWidth="1"/>
    <col min="7687" max="7687" width="10.85546875" style="124" customWidth="1"/>
    <col min="7688" max="7688" width="10.28515625" style="124" customWidth="1"/>
    <col min="7689" max="7689" width="10.85546875" style="124" customWidth="1"/>
    <col min="7690" max="7936" width="8.85546875" style="124"/>
    <col min="7937" max="7937" width="9.28515625" style="124" bestFit="1" customWidth="1"/>
    <col min="7938" max="7938" width="47.28515625" style="124" bestFit="1" customWidth="1"/>
    <col min="7939" max="7939" width="10.85546875" style="124" customWidth="1"/>
    <col min="7940" max="7940" width="11.28515625" style="124" bestFit="1" customWidth="1"/>
    <col min="7941" max="7941" width="11.140625" style="124" customWidth="1"/>
    <col min="7942" max="7942" width="11.5703125" style="124" customWidth="1"/>
    <col min="7943" max="7943" width="10.85546875" style="124" customWidth="1"/>
    <col min="7944" max="7944" width="10.28515625" style="124" customWidth="1"/>
    <col min="7945" max="7945" width="10.85546875" style="124" customWidth="1"/>
    <col min="7946" max="8192" width="8.85546875" style="124"/>
    <col min="8193" max="8193" width="9.28515625" style="124" bestFit="1" customWidth="1"/>
    <col min="8194" max="8194" width="47.28515625" style="124" bestFit="1" customWidth="1"/>
    <col min="8195" max="8195" width="10.85546875" style="124" customWidth="1"/>
    <col min="8196" max="8196" width="11.28515625" style="124" bestFit="1" customWidth="1"/>
    <col min="8197" max="8197" width="11.140625" style="124" customWidth="1"/>
    <col min="8198" max="8198" width="11.5703125" style="124" customWidth="1"/>
    <col min="8199" max="8199" width="10.85546875" style="124" customWidth="1"/>
    <col min="8200" max="8200" width="10.28515625" style="124" customWidth="1"/>
    <col min="8201" max="8201" width="10.85546875" style="124" customWidth="1"/>
    <col min="8202" max="8448" width="8.85546875" style="124"/>
    <col min="8449" max="8449" width="9.28515625" style="124" bestFit="1" customWidth="1"/>
    <col min="8450" max="8450" width="47.28515625" style="124" bestFit="1" customWidth="1"/>
    <col min="8451" max="8451" width="10.85546875" style="124" customWidth="1"/>
    <col min="8452" max="8452" width="11.28515625" style="124" bestFit="1" customWidth="1"/>
    <col min="8453" max="8453" width="11.140625" style="124" customWidth="1"/>
    <col min="8454" max="8454" width="11.5703125" style="124" customWidth="1"/>
    <col min="8455" max="8455" width="10.85546875" style="124" customWidth="1"/>
    <col min="8456" max="8456" width="10.28515625" style="124" customWidth="1"/>
    <col min="8457" max="8457" width="10.85546875" style="124" customWidth="1"/>
    <col min="8458" max="8704" width="8.85546875" style="124"/>
    <col min="8705" max="8705" width="9.28515625" style="124" bestFit="1" customWidth="1"/>
    <col min="8706" max="8706" width="47.28515625" style="124" bestFit="1" customWidth="1"/>
    <col min="8707" max="8707" width="10.85546875" style="124" customWidth="1"/>
    <col min="8708" max="8708" width="11.28515625" style="124" bestFit="1" customWidth="1"/>
    <col min="8709" max="8709" width="11.140625" style="124" customWidth="1"/>
    <col min="8710" max="8710" width="11.5703125" style="124" customWidth="1"/>
    <col min="8711" max="8711" width="10.85546875" style="124" customWidth="1"/>
    <col min="8712" max="8712" width="10.28515625" style="124" customWidth="1"/>
    <col min="8713" max="8713" width="10.85546875" style="124" customWidth="1"/>
    <col min="8714" max="8960" width="8.85546875" style="124"/>
    <col min="8961" max="8961" width="9.28515625" style="124" bestFit="1" customWidth="1"/>
    <col min="8962" max="8962" width="47.28515625" style="124" bestFit="1" customWidth="1"/>
    <col min="8963" max="8963" width="10.85546875" style="124" customWidth="1"/>
    <col min="8964" max="8964" width="11.28515625" style="124" bestFit="1" customWidth="1"/>
    <col min="8965" max="8965" width="11.140625" style="124" customWidth="1"/>
    <col min="8966" max="8966" width="11.5703125" style="124" customWidth="1"/>
    <col min="8967" max="8967" width="10.85546875" style="124" customWidth="1"/>
    <col min="8968" max="8968" width="10.28515625" style="124" customWidth="1"/>
    <col min="8969" max="8969" width="10.85546875" style="124" customWidth="1"/>
    <col min="8970" max="9216" width="8.85546875" style="124"/>
    <col min="9217" max="9217" width="9.28515625" style="124" bestFit="1" customWidth="1"/>
    <col min="9218" max="9218" width="47.28515625" style="124" bestFit="1" customWidth="1"/>
    <col min="9219" max="9219" width="10.85546875" style="124" customWidth="1"/>
    <col min="9220" max="9220" width="11.28515625" style="124" bestFit="1" customWidth="1"/>
    <col min="9221" max="9221" width="11.140625" style="124" customWidth="1"/>
    <col min="9222" max="9222" width="11.5703125" style="124" customWidth="1"/>
    <col min="9223" max="9223" width="10.85546875" style="124" customWidth="1"/>
    <col min="9224" max="9224" width="10.28515625" style="124" customWidth="1"/>
    <col min="9225" max="9225" width="10.85546875" style="124" customWidth="1"/>
    <col min="9226" max="9472" width="8.85546875" style="124"/>
    <col min="9473" max="9473" width="9.28515625" style="124" bestFit="1" customWidth="1"/>
    <col min="9474" max="9474" width="47.28515625" style="124" bestFit="1" customWidth="1"/>
    <col min="9475" max="9475" width="10.85546875" style="124" customWidth="1"/>
    <col min="9476" max="9476" width="11.28515625" style="124" bestFit="1" customWidth="1"/>
    <col min="9477" max="9477" width="11.140625" style="124" customWidth="1"/>
    <col min="9478" max="9478" width="11.5703125" style="124" customWidth="1"/>
    <col min="9479" max="9479" width="10.85546875" style="124" customWidth="1"/>
    <col min="9480" max="9480" width="10.28515625" style="124" customWidth="1"/>
    <col min="9481" max="9481" width="10.85546875" style="124" customWidth="1"/>
    <col min="9482" max="9728" width="8.85546875" style="124"/>
    <col min="9729" max="9729" width="9.28515625" style="124" bestFit="1" customWidth="1"/>
    <col min="9730" max="9730" width="47.28515625" style="124" bestFit="1" customWidth="1"/>
    <col min="9731" max="9731" width="10.85546875" style="124" customWidth="1"/>
    <col min="9732" max="9732" width="11.28515625" style="124" bestFit="1" customWidth="1"/>
    <col min="9733" max="9733" width="11.140625" style="124" customWidth="1"/>
    <col min="9734" max="9734" width="11.5703125" style="124" customWidth="1"/>
    <col min="9735" max="9735" width="10.85546875" style="124" customWidth="1"/>
    <col min="9736" max="9736" width="10.28515625" style="124" customWidth="1"/>
    <col min="9737" max="9737" width="10.85546875" style="124" customWidth="1"/>
    <col min="9738" max="9984" width="8.85546875" style="124"/>
    <col min="9985" max="9985" width="9.28515625" style="124" bestFit="1" customWidth="1"/>
    <col min="9986" max="9986" width="47.28515625" style="124" bestFit="1" customWidth="1"/>
    <col min="9987" max="9987" width="10.85546875" style="124" customWidth="1"/>
    <col min="9988" max="9988" width="11.28515625" style="124" bestFit="1" customWidth="1"/>
    <col min="9989" max="9989" width="11.140625" style="124" customWidth="1"/>
    <col min="9990" max="9990" width="11.5703125" style="124" customWidth="1"/>
    <col min="9991" max="9991" width="10.85546875" style="124" customWidth="1"/>
    <col min="9992" max="9992" width="10.28515625" style="124" customWidth="1"/>
    <col min="9993" max="9993" width="10.85546875" style="124" customWidth="1"/>
    <col min="9994" max="10240" width="8.85546875" style="124"/>
    <col min="10241" max="10241" width="9.28515625" style="124" bestFit="1" customWidth="1"/>
    <col min="10242" max="10242" width="47.28515625" style="124" bestFit="1" customWidth="1"/>
    <col min="10243" max="10243" width="10.85546875" style="124" customWidth="1"/>
    <col min="10244" max="10244" width="11.28515625" style="124" bestFit="1" customWidth="1"/>
    <col min="10245" max="10245" width="11.140625" style="124" customWidth="1"/>
    <col min="10246" max="10246" width="11.5703125" style="124" customWidth="1"/>
    <col min="10247" max="10247" width="10.85546875" style="124" customWidth="1"/>
    <col min="10248" max="10248" width="10.28515625" style="124" customWidth="1"/>
    <col min="10249" max="10249" width="10.85546875" style="124" customWidth="1"/>
    <col min="10250" max="10496" width="8.85546875" style="124"/>
    <col min="10497" max="10497" width="9.28515625" style="124" bestFit="1" customWidth="1"/>
    <col min="10498" max="10498" width="47.28515625" style="124" bestFit="1" customWidth="1"/>
    <col min="10499" max="10499" width="10.85546875" style="124" customWidth="1"/>
    <col min="10500" max="10500" width="11.28515625" style="124" bestFit="1" customWidth="1"/>
    <col min="10501" max="10501" width="11.140625" style="124" customWidth="1"/>
    <col min="10502" max="10502" width="11.5703125" style="124" customWidth="1"/>
    <col min="10503" max="10503" width="10.85546875" style="124" customWidth="1"/>
    <col min="10504" max="10504" width="10.28515625" style="124" customWidth="1"/>
    <col min="10505" max="10505" width="10.85546875" style="124" customWidth="1"/>
    <col min="10506" max="10752" width="8.85546875" style="124"/>
    <col min="10753" max="10753" width="9.28515625" style="124" bestFit="1" customWidth="1"/>
    <col min="10754" max="10754" width="47.28515625" style="124" bestFit="1" customWidth="1"/>
    <col min="10755" max="10755" width="10.85546875" style="124" customWidth="1"/>
    <col min="10756" max="10756" width="11.28515625" style="124" bestFit="1" customWidth="1"/>
    <col min="10757" max="10757" width="11.140625" style="124" customWidth="1"/>
    <col min="10758" max="10758" width="11.5703125" style="124" customWidth="1"/>
    <col min="10759" max="10759" width="10.85546875" style="124" customWidth="1"/>
    <col min="10760" max="10760" width="10.28515625" style="124" customWidth="1"/>
    <col min="10761" max="10761" width="10.85546875" style="124" customWidth="1"/>
    <col min="10762" max="11008" width="8.85546875" style="124"/>
    <col min="11009" max="11009" width="9.28515625" style="124" bestFit="1" customWidth="1"/>
    <col min="11010" max="11010" width="47.28515625" style="124" bestFit="1" customWidth="1"/>
    <col min="11011" max="11011" width="10.85546875" style="124" customWidth="1"/>
    <col min="11012" max="11012" width="11.28515625" style="124" bestFit="1" customWidth="1"/>
    <col min="11013" max="11013" width="11.140625" style="124" customWidth="1"/>
    <col min="11014" max="11014" width="11.5703125" style="124" customWidth="1"/>
    <col min="11015" max="11015" width="10.85546875" style="124" customWidth="1"/>
    <col min="11016" max="11016" width="10.28515625" style="124" customWidth="1"/>
    <col min="11017" max="11017" width="10.85546875" style="124" customWidth="1"/>
    <col min="11018" max="11264" width="8.85546875" style="124"/>
    <col min="11265" max="11265" width="9.28515625" style="124" bestFit="1" customWidth="1"/>
    <col min="11266" max="11266" width="47.28515625" style="124" bestFit="1" customWidth="1"/>
    <col min="11267" max="11267" width="10.85546875" style="124" customWidth="1"/>
    <col min="11268" max="11268" width="11.28515625" style="124" bestFit="1" customWidth="1"/>
    <col min="11269" max="11269" width="11.140625" style="124" customWidth="1"/>
    <col min="11270" max="11270" width="11.5703125" style="124" customWidth="1"/>
    <col min="11271" max="11271" width="10.85546875" style="124" customWidth="1"/>
    <col min="11272" max="11272" width="10.28515625" style="124" customWidth="1"/>
    <col min="11273" max="11273" width="10.85546875" style="124" customWidth="1"/>
    <col min="11274" max="11520" width="8.85546875" style="124"/>
    <col min="11521" max="11521" width="9.28515625" style="124" bestFit="1" customWidth="1"/>
    <col min="11522" max="11522" width="47.28515625" style="124" bestFit="1" customWidth="1"/>
    <col min="11523" max="11523" width="10.85546875" style="124" customWidth="1"/>
    <col min="11524" max="11524" width="11.28515625" style="124" bestFit="1" customWidth="1"/>
    <col min="11525" max="11525" width="11.140625" style="124" customWidth="1"/>
    <col min="11526" max="11526" width="11.5703125" style="124" customWidth="1"/>
    <col min="11527" max="11527" width="10.85546875" style="124" customWidth="1"/>
    <col min="11528" max="11528" width="10.28515625" style="124" customWidth="1"/>
    <col min="11529" max="11529" width="10.85546875" style="124" customWidth="1"/>
    <col min="11530" max="11776" width="8.85546875" style="124"/>
    <col min="11777" max="11777" width="9.28515625" style="124" bestFit="1" customWidth="1"/>
    <col min="11778" max="11778" width="47.28515625" style="124" bestFit="1" customWidth="1"/>
    <col min="11779" max="11779" width="10.85546875" style="124" customWidth="1"/>
    <col min="11780" max="11780" width="11.28515625" style="124" bestFit="1" customWidth="1"/>
    <col min="11781" max="11781" width="11.140625" style="124" customWidth="1"/>
    <col min="11782" max="11782" width="11.5703125" style="124" customWidth="1"/>
    <col min="11783" max="11783" width="10.85546875" style="124" customWidth="1"/>
    <col min="11784" max="11784" width="10.28515625" style="124" customWidth="1"/>
    <col min="11785" max="11785" width="10.85546875" style="124" customWidth="1"/>
    <col min="11786" max="12032" width="8.85546875" style="124"/>
    <col min="12033" max="12033" width="9.28515625" style="124" bestFit="1" customWidth="1"/>
    <col min="12034" max="12034" width="47.28515625" style="124" bestFit="1" customWidth="1"/>
    <col min="12035" max="12035" width="10.85546875" style="124" customWidth="1"/>
    <col min="12036" max="12036" width="11.28515625" style="124" bestFit="1" customWidth="1"/>
    <col min="12037" max="12037" width="11.140625" style="124" customWidth="1"/>
    <col min="12038" max="12038" width="11.5703125" style="124" customWidth="1"/>
    <col min="12039" max="12039" width="10.85546875" style="124" customWidth="1"/>
    <col min="12040" max="12040" width="10.28515625" style="124" customWidth="1"/>
    <col min="12041" max="12041" width="10.85546875" style="124" customWidth="1"/>
    <col min="12042" max="12288" width="8.85546875" style="124"/>
    <col min="12289" max="12289" width="9.28515625" style="124" bestFit="1" customWidth="1"/>
    <col min="12290" max="12290" width="47.28515625" style="124" bestFit="1" customWidth="1"/>
    <col min="12291" max="12291" width="10.85546875" style="124" customWidth="1"/>
    <col min="12292" max="12292" width="11.28515625" style="124" bestFit="1" customWidth="1"/>
    <col min="12293" max="12293" width="11.140625" style="124" customWidth="1"/>
    <col min="12294" max="12294" width="11.5703125" style="124" customWidth="1"/>
    <col min="12295" max="12295" width="10.85546875" style="124" customWidth="1"/>
    <col min="12296" max="12296" width="10.28515625" style="124" customWidth="1"/>
    <col min="12297" max="12297" width="10.85546875" style="124" customWidth="1"/>
    <col min="12298" max="12544" width="8.85546875" style="124"/>
    <col min="12545" max="12545" width="9.28515625" style="124" bestFit="1" customWidth="1"/>
    <col min="12546" max="12546" width="47.28515625" style="124" bestFit="1" customWidth="1"/>
    <col min="12547" max="12547" width="10.85546875" style="124" customWidth="1"/>
    <col min="12548" max="12548" width="11.28515625" style="124" bestFit="1" customWidth="1"/>
    <col min="12549" max="12549" width="11.140625" style="124" customWidth="1"/>
    <col min="12550" max="12550" width="11.5703125" style="124" customWidth="1"/>
    <col min="12551" max="12551" width="10.85546875" style="124" customWidth="1"/>
    <col min="12552" max="12552" width="10.28515625" style="124" customWidth="1"/>
    <col min="12553" max="12553" width="10.85546875" style="124" customWidth="1"/>
    <col min="12554" max="12800" width="8.85546875" style="124"/>
    <col min="12801" max="12801" width="9.28515625" style="124" bestFit="1" customWidth="1"/>
    <col min="12802" max="12802" width="47.28515625" style="124" bestFit="1" customWidth="1"/>
    <col min="12803" max="12803" width="10.85546875" style="124" customWidth="1"/>
    <col min="12804" max="12804" width="11.28515625" style="124" bestFit="1" customWidth="1"/>
    <col min="12805" max="12805" width="11.140625" style="124" customWidth="1"/>
    <col min="12806" max="12806" width="11.5703125" style="124" customWidth="1"/>
    <col min="12807" max="12807" width="10.85546875" style="124" customWidth="1"/>
    <col min="12808" max="12808" width="10.28515625" style="124" customWidth="1"/>
    <col min="12809" max="12809" width="10.85546875" style="124" customWidth="1"/>
    <col min="12810" max="13056" width="8.85546875" style="124"/>
    <col min="13057" max="13057" width="9.28515625" style="124" bestFit="1" customWidth="1"/>
    <col min="13058" max="13058" width="47.28515625" style="124" bestFit="1" customWidth="1"/>
    <col min="13059" max="13059" width="10.85546875" style="124" customWidth="1"/>
    <col min="13060" max="13060" width="11.28515625" style="124" bestFit="1" customWidth="1"/>
    <col min="13061" max="13061" width="11.140625" style="124" customWidth="1"/>
    <col min="13062" max="13062" width="11.5703125" style="124" customWidth="1"/>
    <col min="13063" max="13063" width="10.85546875" style="124" customWidth="1"/>
    <col min="13064" max="13064" width="10.28515625" style="124" customWidth="1"/>
    <col min="13065" max="13065" width="10.85546875" style="124" customWidth="1"/>
    <col min="13066" max="13312" width="8.85546875" style="124"/>
    <col min="13313" max="13313" width="9.28515625" style="124" bestFit="1" customWidth="1"/>
    <col min="13314" max="13314" width="47.28515625" style="124" bestFit="1" customWidth="1"/>
    <col min="13315" max="13315" width="10.85546875" style="124" customWidth="1"/>
    <col min="13316" max="13316" width="11.28515625" style="124" bestFit="1" customWidth="1"/>
    <col min="13317" max="13317" width="11.140625" style="124" customWidth="1"/>
    <col min="13318" max="13318" width="11.5703125" style="124" customWidth="1"/>
    <col min="13319" max="13319" width="10.85546875" style="124" customWidth="1"/>
    <col min="13320" max="13320" width="10.28515625" style="124" customWidth="1"/>
    <col min="13321" max="13321" width="10.85546875" style="124" customWidth="1"/>
    <col min="13322" max="13568" width="8.85546875" style="124"/>
    <col min="13569" max="13569" width="9.28515625" style="124" bestFit="1" customWidth="1"/>
    <col min="13570" max="13570" width="47.28515625" style="124" bestFit="1" customWidth="1"/>
    <col min="13571" max="13571" width="10.85546875" style="124" customWidth="1"/>
    <col min="13572" max="13572" width="11.28515625" style="124" bestFit="1" customWidth="1"/>
    <col min="13573" max="13573" width="11.140625" style="124" customWidth="1"/>
    <col min="13574" max="13574" width="11.5703125" style="124" customWidth="1"/>
    <col min="13575" max="13575" width="10.85546875" style="124" customWidth="1"/>
    <col min="13576" max="13576" width="10.28515625" style="124" customWidth="1"/>
    <col min="13577" max="13577" width="10.85546875" style="124" customWidth="1"/>
    <col min="13578" max="13824" width="8.85546875" style="124"/>
    <col min="13825" max="13825" width="9.28515625" style="124" bestFit="1" customWidth="1"/>
    <col min="13826" max="13826" width="47.28515625" style="124" bestFit="1" customWidth="1"/>
    <col min="13827" max="13827" width="10.85546875" style="124" customWidth="1"/>
    <col min="13828" max="13828" width="11.28515625" style="124" bestFit="1" customWidth="1"/>
    <col min="13829" max="13829" width="11.140625" style="124" customWidth="1"/>
    <col min="13830" max="13830" width="11.5703125" style="124" customWidth="1"/>
    <col min="13831" max="13831" width="10.85546875" style="124" customWidth="1"/>
    <col min="13832" max="13832" width="10.28515625" style="124" customWidth="1"/>
    <col min="13833" max="13833" width="10.85546875" style="124" customWidth="1"/>
    <col min="13834" max="14080" width="8.85546875" style="124"/>
    <col min="14081" max="14081" width="9.28515625" style="124" bestFit="1" customWidth="1"/>
    <col min="14082" max="14082" width="47.28515625" style="124" bestFit="1" customWidth="1"/>
    <col min="14083" max="14083" width="10.85546875" style="124" customWidth="1"/>
    <col min="14084" max="14084" width="11.28515625" style="124" bestFit="1" customWidth="1"/>
    <col min="14085" max="14085" width="11.140625" style="124" customWidth="1"/>
    <col min="14086" max="14086" width="11.5703125" style="124" customWidth="1"/>
    <col min="14087" max="14087" width="10.85546875" style="124" customWidth="1"/>
    <col min="14088" max="14088" width="10.28515625" style="124" customWidth="1"/>
    <col min="14089" max="14089" width="10.85546875" style="124" customWidth="1"/>
    <col min="14090" max="14336" width="8.85546875" style="124"/>
    <col min="14337" max="14337" width="9.28515625" style="124" bestFit="1" customWidth="1"/>
    <col min="14338" max="14338" width="47.28515625" style="124" bestFit="1" customWidth="1"/>
    <col min="14339" max="14339" width="10.85546875" style="124" customWidth="1"/>
    <col min="14340" max="14340" width="11.28515625" style="124" bestFit="1" customWidth="1"/>
    <col min="14341" max="14341" width="11.140625" style="124" customWidth="1"/>
    <col min="14342" max="14342" width="11.5703125" style="124" customWidth="1"/>
    <col min="14343" max="14343" width="10.85546875" style="124" customWidth="1"/>
    <col min="14344" max="14344" width="10.28515625" style="124" customWidth="1"/>
    <col min="14345" max="14345" width="10.85546875" style="124" customWidth="1"/>
    <col min="14346" max="14592" width="8.85546875" style="124"/>
    <col min="14593" max="14593" width="9.28515625" style="124" bestFit="1" customWidth="1"/>
    <col min="14594" max="14594" width="47.28515625" style="124" bestFit="1" customWidth="1"/>
    <col min="14595" max="14595" width="10.85546875" style="124" customWidth="1"/>
    <col min="14596" max="14596" width="11.28515625" style="124" bestFit="1" customWidth="1"/>
    <col min="14597" max="14597" width="11.140625" style="124" customWidth="1"/>
    <col min="14598" max="14598" width="11.5703125" style="124" customWidth="1"/>
    <col min="14599" max="14599" width="10.85546875" style="124" customWidth="1"/>
    <col min="14600" max="14600" width="10.28515625" style="124" customWidth="1"/>
    <col min="14601" max="14601" width="10.85546875" style="124" customWidth="1"/>
    <col min="14602" max="14848" width="8.85546875" style="124"/>
    <col min="14849" max="14849" width="9.28515625" style="124" bestFit="1" customWidth="1"/>
    <col min="14850" max="14850" width="47.28515625" style="124" bestFit="1" customWidth="1"/>
    <col min="14851" max="14851" width="10.85546875" style="124" customWidth="1"/>
    <col min="14852" max="14852" width="11.28515625" style="124" bestFit="1" customWidth="1"/>
    <col min="14853" max="14853" width="11.140625" style="124" customWidth="1"/>
    <col min="14854" max="14854" width="11.5703125" style="124" customWidth="1"/>
    <col min="14855" max="14855" width="10.85546875" style="124" customWidth="1"/>
    <col min="14856" max="14856" width="10.28515625" style="124" customWidth="1"/>
    <col min="14857" max="14857" width="10.85546875" style="124" customWidth="1"/>
    <col min="14858" max="15104" width="8.85546875" style="124"/>
    <col min="15105" max="15105" width="9.28515625" style="124" bestFit="1" customWidth="1"/>
    <col min="15106" max="15106" width="47.28515625" style="124" bestFit="1" customWidth="1"/>
    <col min="15107" max="15107" width="10.85546875" style="124" customWidth="1"/>
    <col min="15108" max="15108" width="11.28515625" style="124" bestFit="1" customWidth="1"/>
    <col min="15109" max="15109" width="11.140625" style="124" customWidth="1"/>
    <col min="15110" max="15110" width="11.5703125" style="124" customWidth="1"/>
    <col min="15111" max="15111" width="10.85546875" style="124" customWidth="1"/>
    <col min="15112" max="15112" width="10.28515625" style="124" customWidth="1"/>
    <col min="15113" max="15113" width="10.85546875" style="124" customWidth="1"/>
    <col min="15114" max="15360" width="8.85546875" style="124"/>
    <col min="15361" max="15361" width="9.28515625" style="124" bestFit="1" customWidth="1"/>
    <col min="15362" max="15362" width="47.28515625" style="124" bestFit="1" customWidth="1"/>
    <col min="15363" max="15363" width="10.85546875" style="124" customWidth="1"/>
    <col min="15364" max="15364" width="11.28515625" style="124" bestFit="1" customWidth="1"/>
    <col min="15365" max="15365" width="11.140625" style="124" customWidth="1"/>
    <col min="15366" max="15366" width="11.5703125" style="124" customWidth="1"/>
    <col min="15367" max="15367" width="10.85546875" style="124" customWidth="1"/>
    <col min="15368" max="15368" width="10.28515625" style="124" customWidth="1"/>
    <col min="15369" max="15369" width="10.85546875" style="124" customWidth="1"/>
    <col min="15370" max="15616" width="8.85546875" style="124"/>
    <col min="15617" max="15617" width="9.28515625" style="124" bestFit="1" customWidth="1"/>
    <col min="15618" max="15618" width="47.28515625" style="124" bestFit="1" customWidth="1"/>
    <col min="15619" max="15619" width="10.85546875" style="124" customWidth="1"/>
    <col min="15620" max="15620" width="11.28515625" style="124" bestFit="1" customWidth="1"/>
    <col min="15621" max="15621" width="11.140625" style="124" customWidth="1"/>
    <col min="15622" max="15622" width="11.5703125" style="124" customWidth="1"/>
    <col min="15623" max="15623" width="10.85546875" style="124" customWidth="1"/>
    <col min="15624" max="15624" width="10.28515625" style="124" customWidth="1"/>
    <col min="15625" max="15625" width="10.85546875" style="124" customWidth="1"/>
    <col min="15626" max="15872" width="8.85546875" style="124"/>
    <col min="15873" max="15873" width="9.28515625" style="124" bestFit="1" customWidth="1"/>
    <col min="15874" max="15874" width="47.28515625" style="124" bestFit="1" customWidth="1"/>
    <col min="15875" max="15875" width="10.85546875" style="124" customWidth="1"/>
    <col min="15876" max="15876" width="11.28515625" style="124" bestFit="1" customWidth="1"/>
    <col min="15877" max="15877" width="11.140625" style="124" customWidth="1"/>
    <col min="15878" max="15878" width="11.5703125" style="124" customWidth="1"/>
    <col min="15879" max="15879" width="10.85546875" style="124" customWidth="1"/>
    <col min="15880" max="15880" width="10.28515625" style="124" customWidth="1"/>
    <col min="15881" max="15881" width="10.85546875" style="124" customWidth="1"/>
    <col min="15882" max="16128" width="8.85546875" style="124"/>
    <col min="16129" max="16129" width="9.28515625" style="124" bestFit="1" customWidth="1"/>
    <col min="16130" max="16130" width="47.28515625" style="124" bestFit="1" customWidth="1"/>
    <col min="16131" max="16131" width="10.85546875" style="124" customWidth="1"/>
    <col min="16132" max="16132" width="11.28515625" style="124" bestFit="1" customWidth="1"/>
    <col min="16133" max="16133" width="11.140625" style="124" customWidth="1"/>
    <col min="16134" max="16134" width="11.5703125" style="124" customWidth="1"/>
    <col min="16135" max="16135" width="10.85546875" style="124" customWidth="1"/>
    <col min="16136" max="16136" width="10.28515625" style="124" customWidth="1"/>
    <col min="16137" max="16137" width="10.85546875" style="124" customWidth="1"/>
    <col min="16138" max="16384" width="8.85546875" style="124"/>
  </cols>
  <sheetData>
    <row r="1" spans="1:9">
      <c r="A1" s="122"/>
      <c r="I1" s="126" t="s">
        <v>227</v>
      </c>
    </row>
    <row r="2" spans="1:9">
      <c r="A2" s="122"/>
      <c r="I2" s="126" t="s">
        <v>263</v>
      </c>
    </row>
    <row r="3" spans="1:9">
      <c r="A3" s="122"/>
      <c r="G3" s="126"/>
      <c r="I3" s="126" t="s">
        <v>213</v>
      </c>
    </row>
    <row r="4" spans="1:9">
      <c r="A4" s="122"/>
      <c r="I4" s="126" t="s">
        <v>262</v>
      </c>
    </row>
    <row r="5" spans="1:9">
      <c r="A5" s="122"/>
      <c r="I5" s="127"/>
    </row>
    <row r="6" spans="1:9">
      <c r="A6" s="122"/>
      <c r="I6" s="127"/>
    </row>
    <row r="7" spans="1:9" ht="15">
      <c r="A7" s="513" t="s">
        <v>234</v>
      </c>
      <c r="B7" s="513"/>
      <c r="C7" s="513"/>
      <c r="D7" s="513"/>
      <c r="E7" s="513"/>
      <c r="F7" s="513"/>
      <c r="G7" s="513"/>
      <c r="H7" s="513"/>
      <c r="I7" s="513"/>
    </row>
    <row r="8" spans="1:9" ht="15">
      <c r="A8" s="513" t="s">
        <v>228</v>
      </c>
      <c r="B8" s="513"/>
      <c r="C8" s="513"/>
      <c r="D8" s="513"/>
      <c r="E8" s="513"/>
      <c r="F8" s="513"/>
      <c r="G8" s="513"/>
      <c r="H8" s="513"/>
      <c r="I8" s="513"/>
    </row>
    <row r="9" spans="1:9" ht="15">
      <c r="A9" s="513" t="s">
        <v>261</v>
      </c>
      <c r="B9" s="513"/>
      <c r="C9" s="513"/>
      <c r="D9" s="513"/>
      <c r="E9" s="513"/>
      <c r="F9" s="513"/>
      <c r="G9" s="513"/>
      <c r="H9" s="513"/>
      <c r="I9" s="513"/>
    </row>
    <row r="10" spans="1:9" ht="15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9" ht="15">
      <c r="A11" s="128"/>
      <c r="B11" s="128"/>
      <c r="C11" s="128"/>
      <c r="D11" s="128"/>
      <c r="E11" s="128"/>
      <c r="F11" s="128"/>
      <c r="G11" s="128"/>
      <c r="H11" s="128"/>
      <c r="I11" s="128"/>
    </row>
    <row r="12" spans="1:9">
      <c r="A12" s="514" t="s">
        <v>0</v>
      </c>
      <c r="B12" s="514" t="s">
        <v>2</v>
      </c>
      <c r="C12" s="514" t="s">
        <v>3</v>
      </c>
      <c r="D12" s="514" t="s">
        <v>4</v>
      </c>
      <c r="E12" s="516" t="s">
        <v>215</v>
      </c>
      <c r="F12" s="516"/>
      <c r="G12" s="516"/>
      <c r="H12" s="516"/>
      <c r="I12" s="516"/>
    </row>
    <row r="13" spans="1:9">
      <c r="A13" s="515"/>
      <c r="B13" s="515"/>
      <c r="C13" s="515"/>
      <c r="D13" s="515"/>
      <c r="E13" s="507" t="s">
        <v>229</v>
      </c>
      <c r="F13" s="517" t="s">
        <v>7</v>
      </c>
      <c r="G13" s="507" t="s">
        <v>217</v>
      </c>
      <c r="H13" s="507" t="s">
        <v>9</v>
      </c>
      <c r="I13" s="510" t="s">
        <v>10</v>
      </c>
    </row>
    <row r="14" spans="1:9">
      <c r="A14" s="515"/>
      <c r="B14" s="515"/>
      <c r="C14" s="515"/>
      <c r="D14" s="515"/>
      <c r="E14" s="508"/>
      <c r="F14" s="518"/>
      <c r="G14" s="508"/>
      <c r="H14" s="508"/>
      <c r="I14" s="510"/>
    </row>
    <row r="15" spans="1:9">
      <c r="A15" s="515"/>
      <c r="B15" s="515"/>
      <c r="C15" s="515"/>
      <c r="D15" s="515"/>
      <c r="E15" s="508"/>
      <c r="F15" s="518"/>
      <c r="G15" s="508"/>
      <c r="H15" s="508"/>
      <c r="I15" s="510"/>
    </row>
    <row r="16" spans="1:9" ht="21.75" customHeight="1">
      <c r="A16" s="515"/>
      <c r="B16" s="515"/>
      <c r="C16" s="512"/>
      <c r="D16" s="512"/>
      <c r="E16" s="509"/>
      <c r="F16" s="519"/>
      <c r="G16" s="509"/>
      <c r="H16" s="509"/>
      <c r="I16" s="511"/>
    </row>
    <row r="17" spans="1:9" ht="17.25" customHeight="1">
      <c r="A17" s="512"/>
      <c r="B17" s="512"/>
      <c r="C17" s="512" t="s">
        <v>15</v>
      </c>
      <c r="D17" s="512"/>
      <c r="E17" s="512"/>
      <c r="F17" s="512"/>
      <c r="G17" s="512"/>
      <c r="H17" s="512"/>
      <c r="I17" s="142"/>
    </row>
    <row r="18" spans="1:9" ht="8.25" customHeight="1">
      <c r="A18" s="143">
        <v>1</v>
      </c>
      <c r="B18" s="143">
        <v>2</v>
      </c>
      <c r="C18" s="143">
        <v>3</v>
      </c>
      <c r="D18" s="143">
        <v>4</v>
      </c>
      <c r="E18" s="143">
        <v>5</v>
      </c>
      <c r="F18" s="143">
        <v>6</v>
      </c>
      <c r="G18" s="143">
        <v>7</v>
      </c>
      <c r="H18" s="143">
        <v>8</v>
      </c>
      <c r="I18" s="144">
        <v>9</v>
      </c>
    </row>
    <row r="19" spans="1:9" ht="15.75" thickBot="1">
      <c r="A19" s="145"/>
      <c r="B19" s="146" t="s">
        <v>16</v>
      </c>
      <c r="C19" s="129">
        <f t="shared" ref="C19:I19" si="0">SUM(C21:C41)</f>
        <v>121413</v>
      </c>
      <c r="D19" s="129">
        <f t="shared" si="0"/>
        <v>1625906</v>
      </c>
      <c r="E19" s="129">
        <f t="shared" si="0"/>
        <v>1218406</v>
      </c>
      <c r="F19" s="129">
        <f t="shared" si="0"/>
        <v>1239</v>
      </c>
      <c r="G19" s="129">
        <f t="shared" si="0"/>
        <v>382295</v>
      </c>
      <c r="H19" s="129">
        <f t="shared" si="0"/>
        <v>13724</v>
      </c>
      <c r="I19" s="129">
        <f t="shared" si="0"/>
        <v>10242</v>
      </c>
    </row>
    <row r="20" spans="1:9" ht="15">
      <c r="A20" s="147"/>
      <c r="B20" s="148"/>
      <c r="C20" s="130"/>
      <c r="D20" s="130"/>
      <c r="E20" s="130"/>
      <c r="F20" s="130"/>
      <c r="G20" s="130"/>
      <c r="H20" s="130"/>
      <c r="I20" s="131"/>
    </row>
    <row r="21" spans="1:9">
      <c r="A21" s="149" t="s">
        <v>18</v>
      </c>
      <c r="B21" s="139" t="s">
        <v>19</v>
      </c>
      <c r="C21" s="132">
        <v>18577</v>
      </c>
      <c r="D21" s="132">
        <f>SUM(E21:I21)</f>
        <v>101992</v>
      </c>
      <c r="E21" s="138">
        <v>2515</v>
      </c>
      <c r="F21" s="138">
        <v>99</v>
      </c>
      <c r="G21" s="138">
        <v>90809</v>
      </c>
      <c r="H21" s="138">
        <v>1469</v>
      </c>
      <c r="I21" s="138">
        <v>7100</v>
      </c>
    </row>
    <row r="22" spans="1:9">
      <c r="A22" s="133" t="s">
        <v>26</v>
      </c>
      <c r="B22" s="134" t="s">
        <v>27</v>
      </c>
      <c r="C22" s="136"/>
      <c r="D22" s="132">
        <f t="shared" ref="D22:D41" si="1">SUM(E22:I22)</f>
        <v>2152</v>
      </c>
      <c r="E22" s="135"/>
      <c r="F22" s="135">
        <v>20</v>
      </c>
      <c r="G22" s="135">
        <v>2012</v>
      </c>
      <c r="H22" s="135">
        <v>120</v>
      </c>
      <c r="I22" s="135"/>
    </row>
    <row r="23" spans="1:9">
      <c r="A23" s="140">
        <v>500</v>
      </c>
      <c r="B23" s="139" t="s">
        <v>68</v>
      </c>
      <c r="C23" s="132">
        <v>93</v>
      </c>
      <c r="D23" s="132">
        <f t="shared" si="1"/>
        <v>5590</v>
      </c>
      <c r="E23" s="138"/>
      <c r="F23" s="138">
        <v>8</v>
      </c>
      <c r="G23" s="138">
        <v>5582</v>
      </c>
      <c r="H23" s="138"/>
      <c r="I23" s="138"/>
    </row>
    <row r="24" spans="1:9">
      <c r="A24" s="133">
        <v>600</v>
      </c>
      <c r="B24" s="141" t="s">
        <v>30</v>
      </c>
      <c r="C24" s="136">
        <v>77</v>
      </c>
      <c r="D24" s="132">
        <f t="shared" si="1"/>
        <v>60117</v>
      </c>
      <c r="E24" s="135">
        <v>50608</v>
      </c>
      <c r="F24" s="135">
        <v>75</v>
      </c>
      <c r="G24" s="135">
        <v>8838</v>
      </c>
      <c r="H24" s="135">
        <v>596</v>
      </c>
      <c r="I24" s="135"/>
    </row>
    <row r="25" spans="1:9">
      <c r="A25" s="133">
        <v>630</v>
      </c>
      <c r="B25" s="141" t="s">
        <v>138</v>
      </c>
      <c r="C25" s="136"/>
      <c r="D25" s="132">
        <f t="shared" si="1"/>
        <v>89</v>
      </c>
      <c r="E25" s="135">
        <v>89</v>
      </c>
      <c r="F25" s="135"/>
      <c r="G25" s="135"/>
      <c r="H25" s="135"/>
      <c r="I25" s="135"/>
    </row>
    <row r="26" spans="1:9">
      <c r="A26" s="140">
        <v>700</v>
      </c>
      <c r="B26" s="139" t="s">
        <v>56</v>
      </c>
      <c r="C26" s="136">
        <v>63952</v>
      </c>
      <c r="D26" s="132">
        <f t="shared" si="1"/>
        <v>6875</v>
      </c>
      <c r="E26" s="138">
        <v>5890</v>
      </c>
      <c r="F26" s="138"/>
      <c r="G26" s="138">
        <v>985</v>
      </c>
      <c r="H26" s="138"/>
      <c r="I26" s="138"/>
    </row>
    <row r="27" spans="1:9">
      <c r="A27" s="133">
        <v>710</v>
      </c>
      <c r="B27" s="141" t="s">
        <v>33</v>
      </c>
      <c r="C27" s="132">
        <v>845</v>
      </c>
      <c r="D27" s="132">
        <f t="shared" si="1"/>
        <v>29571</v>
      </c>
      <c r="E27" s="135">
        <v>24575</v>
      </c>
      <c r="F27" s="135">
        <v>5</v>
      </c>
      <c r="G27" s="135">
        <v>3987</v>
      </c>
      <c r="H27" s="135">
        <v>295</v>
      </c>
      <c r="I27" s="135">
        <v>709</v>
      </c>
    </row>
    <row r="28" spans="1:9">
      <c r="A28" s="140">
        <v>750</v>
      </c>
      <c r="B28" s="139" t="s">
        <v>76</v>
      </c>
      <c r="C28" s="136">
        <v>8563</v>
      </c>
      <c r="D28" s="132">
        <f t="shared" si="1"/>
        <v>96703</v>
      </c>
      <c r="E28" s="138">
        <v>28198</v>
      </c>
      <c r="F28" s="138">
        <v>64</v>
      </c>
      <c r="G28" s="138">
        <v>64313</v>
      </c>
      <c r="H28" s="138">
        <v>1718</v>
      </c>
      <c r="I28" s="138">
        <v>2410</v>
      </c>
    </row>
    <row r="29" spans="1:9">
      <c r="A29" s="140">
        <v>752</v>
      </c>
      <c r="B29" s="139" t="s">
        <v>79</v>
      </c>
      <c r="C29" s="132"/>
      <c r="D29" s="132">
        <f t="shared" si="1"/>
        <v>1958</v>
      </c>
      <c r="E29" s="138">
        <v>1721</v>
      </c>
      <c r="F29" s="138">
        <v>5</v>
      </c>
      <c r="G29" s="138">
        <v>232</v>
      </c>
      <c r="H29" s="138"/>
      <c r="I29" s="138"/>
    </row>
    <row r="30" spans="1:9">
      <c r="A30" s="140">
        <v>754</v>
      </c>
      <c r="B30" s="139" t="s">
        <v>35</v>
      </c>
      <c r="C30" s="132">
        <v>336</v>
      </c>
      <c r="D30" s="132">
        <f t="shared" si="1"/>
        <v>200055</v>
      </c>
      <c r="E30" s="138">
        <v>174746</v>
      </c>
      <c r="F30" s="138">
        <v>234</v>
      </c>
      <c r="G30" s="138">
        <v>16165</v>
      </c>
      <c r="H30" s="138">
        <v>8910</v>
      </c>
      <c r="I30" s="138"/>
    </row>
    <row r="31" spans="1:9">
      <c r="A31" s="140">
        <v>755</v>
      </c>
      <c r="B31" s="139" t="s">
        <v>140</v>
      </c>
      <c r="C31" s="132"/>
      <c r="D31" s="132">
        <f t="shared" si="1"/>
        <v>4488</v>
      </c>
      <c r="E31" s="138">
        <v>4488</v>
      </c>
      <c r="F31" s="138"/>
      <c r="G31" s="138"/>
      <c r="H31" s="138"/>
      <c r="I31" s="138"/>
    </row>
    <row r="32" spans="1:9">
      <c r="A32" s="137">
        <v>758</v>
      </c>
      <c r="B32" s="141" t="s">
        <v>95</v>
      </c>
      <c r="C32" s="132"/>
      <c r="D32" s="132">
        <f t="shared" si="1"/>
        <v>34878</v>
      </c>
      <c r="E32" s="150">
        <v>23981</v>
      </c>
      <c r="F32" s="138"/>
      <c r="G32" s="138">
        <v>10897</v>
      </c>
      <c r="H32" s="138"/>
      <c r="I32" s="138"/>
    </row>
    <row r="33" spans="1:9">
      <c r="A33" s="140">
        <v>801</v>
      </c>
      <c r="B33" s="139" t="s">
        <v>89</v>
      </c>
      <c r="C33" s="132">
        <v>8</v>
      </c>
      <c r="D33" s="132">
        <f t="shared" si="1"/>
        <v>14883</v>
      </c>
      <c r="E33" s="138">
        <v>3050</v>
      </c>
      <c r="F33" s="138">
        <v>235</v>
      </c>
      <c r="G33" s="138">
        <v>11598</v>
      </c>
      <c r="H33" s="138"/>
      <c r="I33" s="138"/>
    </row>
    <row r="34" spans="1:9">
      <c r="A34" s="137">
        <v>851</v>
      </c>
      <c r="B34" s="141" t="s">
        <v>83</v>
      </c>
      <c r="C34" s="132">
        <v>4866</v>
      </c>
      <c r="D34" s="132">
        <f t="shared" si="1"/>
        <v>166391</v>
      </c>
      <c r="E34" s="135">
        <v>17424</v>
      </c>
      <c r="F34" s="135">
        <v>456</v>
      </c>
      <c r="G34" s="135">
        <v>148045</v>
      </c>
      <c r="H34" s="135">
        <v>466</v>
      </c>
      <c r="I34" s="135"/>
    </row>
    <row r="35" spans="1:9">
      <c r="A35" s="137">
        <v>852</v>
      </c>
      <c r="B35" s="141" t="s">
        <v>98</v>
      </c>
      <c r="C35" s="136">
        <v>425</v>
      </c>
      <c r="D35" s="132">
        <f t="shared" si="1"/>
        <v>224503</v>
      </c>
      <c r="E35" s="135">
        <v>224464</v>
      </c>
      <c r="F35" s="135"/>
      <c r="G35" s="135">
        <v>39</v>
      </c>
      <c r="H35" s="135"/>
      <c r="I35" s="135"/>
    </row>
    <row r="36" spans="1:9">
      <c r="A36" s="140">
        <v>853</v>
      </c>
      <c r="B36" s="139" t="s">
        <v>118</v>
      </c>
      <c r="C36" s="136">
        <v>1462</v>
      </c>
      <c r="D36" s="132">
        <f t="shared" si="1"/>
        <v>10756</v>
      </c>
      <c r="E36" s="138">
        <v>9428</v>
      </c>
      <c r="F36" s="138">
        <v>2</v>
      </c>
      <c r="G36" s="138">
        <v>1326</v>
      </c>
      <c r="H36" s="138"/>
      <c r="I36" s="138"/>
    </row>
    <row r="37" spans="1:9">
      <c r="A37" s="137">
        <v>854</v>
      </c>
      <c r="B37" s="141" t="s">
        <v>92</v>
      </c>
      <c r="C37" s="132"/>
      <c r="D37" s="132">
        <f t="shared" si="1"/>
        <v>2057</v>
      </c>
      <c r="E37" s="135">
        <v>2057</v>
      </c>
      <c r="F37" s="135"/>
      <c r="G37" s="135"/>
      <c r="H37" s="135"/>
      <c r="I37" s="135"/>
    </row>
    <row r="38" spans="1:9">
      <c r="A38" s="137">
        <v>855</v>
      </c>
      <c r="B38" s="141" t="s">
        <v>110</v>
      </c>
      <c r="C38" s="132">
        <v>22001</v>
      </c>
      <c r="D38" s="132">
        <f t="shared" si="1"/>
        <v>646350</v>
      </c>
      <c r="E38" s="135">
        <v>643285</v>
      </c>
      <c r="F38" s="135"/>
      <c r="G38" s="135">
        <v>3042</v>
      </c>
      <c r="H38" s="135"/>
      <c r="I38" s="135">
        <v>23</v>
      </c>
    </row>
    <row r="39" spans="1:9">
      <c r="A39" s="133">
        <v>900</v>
      </c>
      <c r="B39" s="141" t="s">
        <v>37</v>
      </c>
      <c r="C39" s="136">
        <v>208</v>
      </c>
      <c r="D39" s="132">
        <f t="shared" si="1"/>
        <v>10601</v>
      </c>
      <c r="E39" s="135">
        <v>72</v>
      </c>
      <c r="F39" s="135">
        <v>16</v>
      </c>
      <c r="G39" s="135">
        <v>10363</v>
      </c>
      <c r="H39" s="135">
        <v>150</v>
      </c>
      <c r="I39" s="135"/>
    </row>
    <row r="40" spans="1:9">
      <c r="A40" s="140">
        <v>921</v>
      </c>
      <c r="B40" s="139" t="s">
        <v>128</v>
      </c>
      <c r="C40" s="136"/>
      <c r="D40" s="132">
        <f t="shared" si="1"/>
        <v>4887</v>
      </c>
      <c r="E40" s="138">
        <v>815</v>
      </c>
      <c r="F40" s="138">
        <v>10</v>
      </c>
      <c r="G40" s="138">
        <v>4062</v>
      </c>
      <c r="H40" s="138"/>
      <c r="I40" s="138"/>
    </row>
    <row r="41" spans="1:9" ht="25.5">
      <c r="A41" s="151">
        <v>925</v>
      </c>
      <c r="B41" s="152" t="s">
        <v>39</v>
      </c>
      <c r="C41" s="153"/>
      <c r="D41" s="154">
        <f t="shared" si="1"/>
        <v>1010</v>
      </c>
      <c r="E41" s="155">
        <v>1000</v>
      </c>
      <c r="F41" s="155">
        <v>10</v>
      </c>
      <c r="G41" s="155"/>
      <c r="H41" s="155"/>
      <c r="I41" s="155"/>
    </row>
    <row r="42" spans="1:9">
      <c r="A42" s="156"/>
      <c r="B42" s="157"/>
      <c r="C42" s="127"/>
      <c r="D42" s="127"/>
      <c r="E42" s="127"/>
      <c r="F42" s="127"/>
      <c r="G42" s="127"/>
      <c r="H42" s="127"/>
      <c r="I42" s="127"/>
    </row>
  </sheetData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A85F3-65C6-4D20-9083-072307240A30}">
  <sheetPr>
    <pageSetUpPr fitToPage="1"/>
  </sheetPr>
  <dimension ref="A1:O133"/>
  <sheetViews>
    <sheetView zoomScaleNormal="100" zoomScaleSheetLayoutView="96" workbookViewId="0">
      <pane ySplit="16" topLeftCell="A17" activePane="bottomLeft" state="frozen"/>
      <selection pane="bottomLeft" activeCell="J16" sqref="J16"/>
    </sheetView>
  </sheetViews>
  <sheetFormatPr defaultRowHeight="12.75" outlineLevelRow="2"/>
  <cols>
    <col min="1" max="1" width="7.42578125" style="375" customWidth="1"/>
    <col min="2" max="2" width="8.85546875" style="375" customWidth="1"/>
    <col min="3" max="3" width="52.42578125" style="375" bestFit="1" customWidth="1"/>
    <col min="4" max="4" width="9.140625" style="376"/>
    <col min="5" max="5" width="11.28515625" style="375" customWidth="1"/>
    <col min="6" max="6" width="11.5703125" style="375" customWidth="1"/>
    <col min="7" max="7" width="10.5703125" style="375" customWidth="1"/>
    <col min="8" max="8" width="9.85546875" style="375" customWidth="1"/>
    <col min="9" max="258" width="9.140625" style="375"/>
    <col min="259" max="259" width="52.42578125" style="375" bestFit="1" customWidth="1"/>
    <col min="260" max="260" width="9.140625" style="375"/>
    <col min="261" max="261" width="11.28515625" style="375" customWidth="1"/>
    <col min="262" max="262" width="11.5703125" style="375" customWidth="1"/>
    <col min="263" max="263" width="10.5703125" style="375" customWidth="1"/>
    <col min="264" max="264" width="9.28515625" style="375" customWidth="1"/>
    <col min="265" max="514" width="9.140625" style="375"/>
    <col min="515" max="515" width="52.42578125" style="375" bestFit="1" customWidth="1"/>
    <col min="516" max="516" width="9.140625" style="375"/>
    <col min="517" max="517" width="11.28515625" style="375" customWidth="1"/>
    <col min="518" max="518" width="11.5703125" style="375" customWidth="1"/>
    <col min="519" max="519" width="10.5703125" style="375" customWidth="1"/>
    <col min="520" max="520" width="9.28515625" style="375" customWidth="1"/>
    <col min="521" max="770" width="9.140625" style="375"/>
    <col min="771" max="771" width="52.42578125" style="375" bestFit="1" customWidth="1"/>
    <col min="772" max="772" width="9.140625" style="375"/>
    <col min="773" max="773" width="11.28515625" style="375" customWidth="1"/>
    <col min="774" max="774" width="11.5703125" style="375" customWidth="1"/>
    <col min="775" max="775" width="10.5703125" style="375" customWidth="1"/>
    <col min="776" max="776" width="9.28515625" style="375" customWidth="1"/>
    <col min="777" max="1026" width="9.140625" style="375"/>
    <col min="1027" max="1027" width="52.42578125" style="375" bestFit="1" customWidth="1"/>
    <col min="1028" max="1028" width="9.140625" style="375"/>
    <col min="1029" max="1029" width="11.28515625" style="375" customWidth="1"/>
    <col min="1030" max="1030" width="11.5703125" style="375" customWidth="1"/>
    <col min="1031" max="1031" width="10.5703125" style="375" customWidth="1"/>
    <col min="1032" max="1032" width="9.28515625" style="375" customWidth="1"/>
    <col min="1033" max="1282" width="9.140625" style="375"/>
    <col min="1283" max="1283" width="52.42578125" style="375" bestFit="1" customWidth="1"/>
    <col min="1284" max="1284" width="9.140625" style="375"/>
    <col min="1285" max="1285" width="11.28515625" style="375" customWidth="1"/>
    <col min="1286" max="1286" width="11.5703125" style="375" customWidth="1"/>
    <col min="1287" max="1287" width="10.5703125" style="375" customWidth="1"/>
    <col min="1288" max="1288" width="9.28515625" style="375" customWidth="1"/>
    <col min="1289" max="1538" width="9.140625" style="375"/>
    <col min="1539" max="1539" width="52.42578125" style="375" bestFit="1" customWidth="1"/>
    <col min="1540" max="1540" width="9.140625" style="375"/>
    <col min="1541" max="1541" width="11.28515625" style="375" customWidth="1"/>
    <col min="1542" max="1542" width="11.5703125" style="375" customWidth="1"/>
    <col min="1543" max="1543" width="10.5703125" style="375" customWidth="1"/>
    <col min="1544" max="1544" width="9.28515625" style="375" customWidth="1"/>
    <col min="1545" max="1794" width="9.140625" style="375"/>
    <col min="1795" max="1795" width="52.42578125" style="375" bestFit="1" customWidth="1"/>
    <col min="1796" max="1796" width="9.140625" style="375"/>
    <col min="1797" max="1797" width="11.28515625" style="375" customWidth="1"/>
    <col min="1798" max="1798" width="11.5703125" style="375" customWidth="1"/>
    <col min="1799" max="1799" width="10.5703125" style="375" customWidth="1"/>
    <col min="1800" max="1800" width="9.28515625" style="375" customWidth="1"/>
    <col min="1801" max="2050" width="9.140625" style="375"/>
    <col min="2051" max="2051" width="52.42578125" style="375" bestFit="1" customWidth="1"/>
    <col min="2052" max="2052" width="9.140625" style="375"/>
    <col min="2053" max="2053" width="11.28515625" style="375" customWidth="1"/>
    <col min="2054" max="2054" width="11.5703125" style="375" customWidth="1"/>
    <col min="2055" max="2055" width="10.5703125" style="375" customWidth="1"/>
    <col min="2056" max="2056" width="9.28515625" style="375" customWidth="1"/>
    <col min="2057" max="2306" width="9.140625" style="375"/>
    <col min="2307" max="2307" width="52.42578125" style="375" bestFit="1" customWidth="1"/>
    <col min="2308" max="2308" width="9.140625" style="375"/>
    <col min="2309" max="2309" width="11.28515625" style="375" customWidth="1"/>
    <col min="2310" max="2310" width="11.5703125" style="375" customWidth="1"/>
    <col min="2311" max="2311" width="10.5703125" style="375" customWidth="1"/>
    <col min="2312" max="2312" width="9.28515625" style="375" customWidth="1"/>
    <col min="2313" max="2562" width="9.140625" style="375"/>
    <col min="2563" max="2563" width="52.42578125" style="375" bestFit="1" customWidth="1"/>
    <col min="2564" max="2564" width="9.140625" style="375"/>
    <col min="2565" max="2565" width="11.28515625" style="375" customWidth="1"/>
    <col min="2566" max="2566" width="11.5703125" style="375" customWidth="1"/>
    <col min="2567" max="2567" width="10.5703125" style="375" customWidth="1"/>
    <col min="2568" max="2568" width="9.28515625" style="375" customWidth="1"/>
    <col min="2569" max="2818" width="9.140625" style="375"/>
    <col min="2819" max="2819" width="52.42578125" style="375" bestFit="1" customWidth="1"/>
    <col min="2820" max="2820" width="9.140625" style="375"/>
    <col min="2821" max="2821" width="11.28515625" style="375" customWidth="1"/>
    <col min="2822" max="2822" width="11.5703125" style="375" customWidth="1"/>
    <col min="2823" max="2823" width="10.5703125" style="375" customWidth="1"/>
    <col min="2824" max="2824" width="9.28515625" style="375" customWidth="1"/>
    <col min="2825" max="3074" width="9.140625" style="375"/>
    <col min="3075" max="3075" width="52.42578125" style="375" bestFit="1" customWidth="1"/>
    <col min="3076" max="3076" width="9.140625" style="375"/>
    <col min="3077" max="3077" width="11.28515625" style="375" customWidth="1"/>
    <col min="3078" max="3078" width="11.5703125" style="375" customWidth="1"/>
    <col min="3079" max="3079" width="10.5703125" style="375" customWidth="1"/>
    <col min="3080" max="3080" width="9.28515625" style="375" customWidth="1"/>
    <col min="3081" max="3330" width="9.140625" style="375"/>
    <col min="3331" max="3331" width="52.42578125" style="375" bestFit="1" customWidth="1"/>
    <col min="3332" max="3332" width="9.140625" style="375"/>
    <col min="3333" max="3333" width="11.28515625" style="375" customWidth="1"/>
    <col min="3334" max="3334" width="11.5703125" style="375" customWidth="1"/>
    <col min="3335" max="3335" width="10.5703125" style="375" customWidth="1"/>
    <col min="3336" max="3336" width="9.28515625" style="375" customWidth="1"/>
    <col min="3337" max="3586" width="9.140625" style="375"/>
    <col min="3587" max="3587" width="52.42578125" style="375" bestFit="1" customWidth="1"/>
    <col min="3588" max="3588" width="9.140625" style="375"/>
    <col min="3589" max="3589" width="11.28515625" style="375" customWidth="1"/>
    <col min="3590" max="3590" width="11.5703125" style="375" customWidth="1"/>
    <col min="3591" max="3591" width="10.5703125" style="375" customWidth="1"/>
    <col min="3592" max="3592" width="9.28515625" style="375" customWidth="1"/>
    <col min="3593" max="3842" width="9.140625" style="375"/>
    <col min="3843" max="3843" width="52.42578125" style="375" bestFit="1" customWidth="1"/>
    <col min="3844" max="3844" width="9.140625" style="375"/>
    <col min="3845" max="3845" width="11.28515625" style="375" customWidth="1"/>
    <col min="3846" max="3846" width="11.5703125" style="375" customWidth="1"/>
    <col min="3847" max="3847" width="10.5703125" style="375" customWidth="1"/>
    <col min="3848" max="3848" width="9.28515625" style="375" customWidth="1"/>
    <col min="3849" max="4098" width="9.140625" style="375"/>
    <col min="4099" max="4099" width="52.42578125" style="375" bestFit="1" customWidth="1"/>
    <col min="4100" max="4100" width="9.140625" style="375"/>
    <col min="4101" max="4101" width="11.28515625" style="375" customWidth="1"/>
    <col min="4102" max="4102" width="11.5703125" style="375" customWidth="1"/>
    <col min="4103" max="4103" width="10.5703125" style="375" customWidth="1"/>
    <col min="4104" max="4104" width="9.28515625" style="375" customWidth="1"/>
    <col min="4105" max="4354" width="9.140625" style="375"/>
    <col min="4355" max="4355" width="52.42578125" style="375" bestFit="1" customWidth="1"/>
    <col min="4356" max="4356" width="9.140625" style="375"/>
    <col min="4357" max="4357" width="11.28515625" style="375" customWidth="1"/>
    <col min="4358" max="4358" width="11.5703125" style="375" customWidth="1"/>
    <col min="4359" max="4359" width="10.5703125" style="375" customWidth="1"/>
    <col min="4360" max="4360" width="9.28515625" style="375" customWidth="1"/>
    <col min="4361" max="4610" width="9.140625" style="375"/>
    <col min="4611" max="4611" width="52.42578125" style="375" bestFit="1" customWidth="1"/>
    <col min="4612" max="4612" width="9.140625" style="375"/>
    <col min="4613" max="4613" width="11.28515625" style="375" customWidth="1"/>
    <col min="4614" max="4614" width="11.5703125" style="375" customWidth="1"/>
    <col min="4615" max="4615" width="10.5703125" style="375" customWidth="1"/>
    <col min="4616" max="4616" width="9.28515625" style="375" customWidth="1"/>
    <col min="4617" max="4866" width="9.140625" style="375"/>
    <col min="4867" max="4867" width="52.42578125" style="375" bestFit="1" customWidth="1"/>
    <col min="4868" max="4868" width="9.140625" style="375"/>
    <col min="4869" max="4869" width="11.28515625" style="375" customWidth="1"/>
    <col min="4870" max="4870" width="11.5703125" style="375" customWidth="1"/>
    <col min="4871" max="4871" width="10.5703125" style="375" customWidth="1"/>
    <col min="4872" max="4872" width="9.28515625" style="375" customWidth="1"/>
    <col min="4873" max="5122" width="9.140625" style="375"/>
    <col min="5123" max="5123" width="52.42578125" style="375" bestFit="1" customWidth="1"/>
    <col min="5124" max="5124" width="9.140625" style="375"/>
    <col min="5125" max="5125" width="11.28515625" style="375" customWidth="1"/>
    <col min="5126" max="5126" width="11.5703125" style="375" customWidth="1"/>
    <col min="5127" max="5127" width="10.5703125" style="375" customWidth="1"/>
    <col min="5128" max="5128" width="9.28515625" style="375" customWidth="1"/>
    <col min="5129" max="5378" width="9.140625" style="375"/>
    <col min="5379" max="5379" width="52.42578125" style="375" bestFit="1" customWidth="1"/>
    <col min="5380" max="5380" width="9.140625" style="375"/>
    <col min="5381" max="5381" width="11.28515625" style="375" customWidth="1"/>
    <col min="5382" max="5382" width="11.5703125" style="375" customWidth="1"/>
    <col min="5383" max="5383" width="10.5703125" style="375" customWidth="1"/>
    <col min="5384" max="5384" width="9.28515625" style="375" customWidth="1"/>
    <col min="5385" max="5634" width="9.140625" style="375"/>
    <col min="5635" max="5635" width="52.42578125" style="375" bestFit="1" customWidth="1"/>
    <col min="5636" max="5636" width="9.140625" style="375"/>
    <col min="5637" max="5637" width="11.28515625" style="375" customWidth="1"/>
    <col min="5638" max="5638" width="11.5703125" style="375" customWidth="1"/>
    <col min="5639" max="5639" width="10.5703125" style="375" customWidth="1"/>
    <col min="5640" max="5640" width="9.28515625" style="375" customWidth="1"/>
    <col min="5641" max="5890" width="9.140625" style="375"/>
    <col min="5891" max="5891" width="52.42578125" style="375" bestFit="1" customWidth="1"/>
    <col min="5892" max="5892" width="9.140625" style="375"/>
    <col min="5893" max="5893" width="11.28515625" style="375" customWidth="1"/>
    <col min="5894" max="5894" width="11.5703125" style="375" customWidth="1"/>
    <col min="5895" max="5895" width="10.5703125" style="375" customWidth="1"/>
    <col min="5896" max="5896" width="9.28515625" style="375" customWidth="1"/>
    <col min="5897" max="6146" width="9.140625" style="375"/>
    <col min="6147" max="6147" width="52.42578125" style="375" bestFit="1" customWidth="1"/>
    <col min="6148" max="6148" width="9.140625" style="375"/>
    <col min="6149" max="6149" width="11.28515625" style="375" customWidth="1"/>
    <col min="6150" max="6150" width="11.5703125" style="375" customWidth="1"/>
    <col min="6151" max="6151" width="10.5703125" style="375" customWidth="1"/>
    <col min="6152" max="6152" width="9.28515625" style="375" customWidth="1"/>
    <col min="6153" max="6402" width="9.140625" style="375"/>
    <col min="6403" max="6403" width="52.42578125" style="375" bestFit="1" customWidth="1"/>
    <col min="6404" max="6404" width="9.140625" style="375"/>
    <col min="6405" max="6405" width="11.28515625" style="375" customWidth="1"/>
    <col min="6406" max="6406" width="11.5703125" style="375" customWidth="1"/>
    <col min="6407" max="6407" width="10.5703125" style="375" customWidth="1"/>
    <col min="6408" max="6408" width="9.28515625" style="375" customWidth="1"/>
    <col min="6409" max="6658" width="9.140625" style="375"/>
    <col min="6659" max="6659" width="52.42578125" style="375" bestFit="1" customWidth="1"/>
    <col min="6660" max="6660" width="9.140625" style="375"/>
    <col min="6661" max="6661" width="11.28515625" style="375" customWidth="1"/>
    <col min="6662" max="6662" width="11.5703125" style="375" customWidth="1"/>
    <col min="6663" max="6663" width="10.5703125" style="375" customWidth="1"/>
    <col min="6664" max="6664" width="9.28515625" style="375" customWidth="1"/>
    <col min="6665" max="6914" width="9.140625" style="375"/>
    <col min="6915" max="6915" width="52.42578125" style="375" bestFit="1" customWidth="1"/>
    <col min="6916" max="6916" width="9.140625" style="375"/>
    <col min="6917" max="6917" width="11.28515625" style="375" customWidth="1"/>
    <col min="6918" max="6918" width="11.5703125" style="375" customWidth="1"/>
    <col min="6919" max="6919" width="10.5703125" style="375" customWidth="1"/>
    <col min="6920" max="6920" width="9.28515625" style="375" customWidth="1"/>
    <col min="6921" max="7170" width="9.140625" style="375"/>
    <col min="7171" max="7171" width="52.42578125" style="375" bestFit="1" customWidth="1"/>
    <col min="7172" max="7172" width="9.140625" style="375"/>
    <col min="7173" max="7173" width="11.28515625" style="375" customWidth="1"/>
    <col min="7174" max="7174" width="11.5703125" style="375" customWidth="1"/>
    <col min="7175" max="7175" width="10.5703125" style="375" customWidth="1"/>
    <col min="7176" max="7176" width="9.28515625" style="375" customWidth="1"/>
    <col min="7177" max="7426" width="9.140625" style="375"/>
    <col min="7427" max="7427" width="52.42578125" style="375" bestFit="1" customWidth="1"/>
    <col min="7428" max="7428" width="9.140625" style="375"/>
    <col min="7429" max="7429" width="11.28515625" style="375" customWidth="1"/>
    <col min="7430" max="7430" width="11.5703125" style="375" customWidth="1"/>
    <col min="7431" max="7431" width="10.5703125" style="375" customWidth="1"/>
    <col min="7432" max="7432" width="9.28515625" style="375" customWidth="1"/>
    <col min="7433" max="7682" width="9.140625" style="375"/>
    <col min="7683" max="7683" width="52.42578125" style="375" bestFit="1" customWidth="1"/>
    <col min="7684" max="7684" width="9.140625" style="375"/>
    <col min="7685" max="7685" width="11.28515625" style="375" customWidth="1"/>
    <col min="7686" max="7686" width="11.5703125" style="375" customWidth="1"/>
    <col min="7687" max="7687" width="10.5703125" style="375" customWidth="1"/>
    <col min="7688" max="7688" width="9.28515625" style="375" customWidth="1"/>
    <col min="7689" max="7938" width="9.140625" style="375"/>
    <col min="7939" max="7939" width="52.42578125" style="375" bestFit="1" customWidth="1"/>
    <col min="7940" max="7940" width="9.140625" style="375"/>
    <col min="7941" max="7941" width="11.28515625" style="375" customWidth="1"/>
    <col min="7942" max="7942" width="11.5703125" style="375" customWidth="1"/>
    <col min="7943" max="7943" width="10.5703125" style="375" customWidth="1"/>
    <col min="7944" max="7944" width="9.28515625" style="375" customWidth="1"/>
    <col min="7945" max="8194" width="9.140625" style="375"/>
    <col min="8195" max="8195" width="52.42578125" style="375" bestFit="1" customWidth="1"/>
    <col min="8196" max="8196" width="9.140625" style="375"/>
    <col min="8197" max="8197" width="11.28515625" style="375" customWidth="1"/>
    <col min="8198" max="8198" width="11.5703125" style="375" customWidth="1"/>
    <col min="8199" max="8199" width="10.5703125" style="375" customWidth="1"/>
    <col min="8200" max="8200" width="9.28515625" style="375" customWidth="1"/>
    <col min="8201" max="8450" width="9.140625" style="375"/>
    <col min="8451" max="8451" width="52.42578125" style="375" bestFit="1" customWidth="1"/>
    <col min="8452" max="8452" width="9.140625" style="375"/>
    <col min="8453" max="8453" width="11.28515625" style="375" customWidth="1"/>
    <col min="8454" max="8454" width="11.5703125" style="375" customWidth="1"/>
    <col min="8455" max="8455" width="10.5703125" style="375" customWidth="1"/>
    <col min="8456" max="8456" width="9.28515625" style="375" customWidth="1"/>
    <col min="8457" max="8706" width="9.140625" style="375"/>
    <col min="8707" max="8707" width="52.42578125" style="375" bestFit="1" customWidth="1"/>
    <col min="8708" max="8708" width="9.140625" style="375"/>
    <col min="8709" max="8709" width="11.28515625" style="375" customWidth="1"/>
    <col min="8710" max="8710" width="11.5703125" style="375" customWidth="1"/>
    <col min="8711" max="8711" width="10.5703125" style="375" customWidth="1"/>
    <col min="8712" max="8712" width="9.28515625" style="375" customWidth="1"/>
    <col min="8713" max="8962" width="9.140625" style="375"/>
    <col min="8963" max="8963" width="52.42578125" style="375" bestFit="1" customWidth="1"/>
    <col min="8964" max="8964" width="9.140625" style="375"/>
    <col min="8965" max="8965" width="11.28515625" style="375" customWidth="1"/>
    <col min="8966" max="8966" width="11.5703125" style="375" customWidth="1"/>
    <col min="8967" max="8967" width="10.5703125" style="375" customWidth="1"/>
    <col min="8968" max="8968" width="9.28515625" style="375" customWidth="1"/>
    <col min="8969" max="9218" width="9.140625" style="375"/>
    <col min="9219" max="9219" width="52.42578125" style="375" bestFit="1" customWidth="1"/>
    <col min="9220" max="9220" width="9.140625" style="375"/>
    <col min="9221" max="9221" width="11.28515625" style="375" customWidth="1"/>
    <col min="9222" max="9222" width="11.5703125" style="375" customWidth="1"/>
    <col min="9223" max="9223" width="10.5703125" style="375" customWidth="1"/>
    <col min="9224" max="9224" width="9.28515625" style="375" customWidth="1"/>
    <col min="9225" max="9474" width="9.140625" style="375"/>
    <col min="9475" max="9475" width="52.42578125" style="375" bestFit="1" customWidth="1"/>
    <col min="9476" max="9476" width="9.140625" style="375"/>
    <col min="9477" max="9477" width="11.28515625" style="375" customWidth="1"/>
    <col min="9478" max="9478" width="11.5703125" style="375" customWidth="1"/>
    <col min="9479" max="9479" width="10.5703125" style="375" customWidth="1"/>
    <col min="9480" max="9480" width="9.28515625" style="375" customWidth="1"/>
    <col min="9481" max="9730" width="9.140625" style="375"/>
    <col min="9731" max="9731" width="52.42578125" style="375" bestFit="1" customWidth="1"/>
    <col min="9732" max="9732" width="9.140625" style="375"/>
    <col min="9733" max="9733" width="11.28515625" style="375" customWidth="1"/>
    <col min="9734" max="9734" width="11.5703125" style="375" customWidth="1"/>
    <col min="9735" max="9735" width="10.5703125" style="375" customWidth="1"/>
    <col min="9736" max="9736" width="9.28515625" style="375" customWidth="1"/>
    <col min="9737" max="9986" width="9.140625" style="375"/>
    <col min="9987" max="9987" width="52.42578125" style="375" bestFit="1" customWidth="1"/>
    <col min="9988" max="9988" width="9.140625" style="375"/>
    <col min="9989" max="9989" width="11.28515625" style="375" customWidth="1"/>
    <col min="9990" max="9990" width="11.5703125" style="375" customWidth="1"/>
    <col min="9991" max="9991" width="10.5703125" style="375" customWidth="1"/>
    <col min="9992" max="9992" width="9.28515625" style="375" customWidth="1"/>
    <col min="9993" max="10242" width="9.140625" style="375"/>
    <col min="10243" max="10243" width="52.42578125" style="375" bestFit="1" customWidth="1"/>
    <col min="10244" max="10244" width="9.140625" style="375"/>
    <col min="10245" max="10245" width="11.28515625" style="375" customWidth="1"/>
    <col min="10246" max="10246" width="11.5703125" style="375" customWidth="1"/>
    <col min="10247" max="10247" width="10.5703125" style="375" customWidth="1"/>
    <col min="10248" max="10248" width="9.28515625" style="375" customWidth="1"/>
    <col min="10249" max="10498" width="9.140625" style="375"/>
    <col min="10499" max="10499" width="52.42578125" style="375" bestFit="1" customWidth="1"/>
    <col min="10500" max="10500" width="9.140625" style="375"/>
    <col min="10501" max="10501" width="11.28515625" style="375" customWidth="1"/>
    <col min="10502" max="10502" width="11.5703125" style="375" customWidth="1"/>
    <col min="10503" max="10503" width="10.5703125" style="375" customWidth="1"/>
    <col min="10504" max="10504" width="9.28515625" style="375" customWidth="1"/>
    <col min="10505" max="10754" width="9.140625" style="375"/>
    <col min="10755" max="10755" width="52.42578125" style="375" bestFit="1" customWidth="1"/>
    <col min="10756" max="10756" width="9.140625" style="375"/>
    <col min="10757" max="10757" width="11.28515625" style="375" customWidth="1"/>
    <col min="10758" max="10758" width="11.5703125" style="375" customWidth="1"/>
    <col min="10759" max="10759" width="10.5703125" style="375" customWidth="1"/>
    <col min="10760" max="10760" width="9.28515625" style="375" customWidth="1"/>
    <col min="10761" max="11010" width="9.140625" style="375"/>
    <col min="11011" max="11011" width="52.42578125" style="375" bestFit="1" customWidth="1"/>
    <col min="11012" max="11012" width="9.140625" style="375"/>
    <col min="11013" max="11013" width="11.28515625" style="375" customWidth="1"/>
    <col min="11014" max="11014" width="11.5703125" style="375" customWidth="1"/>
    <col min="11015" max="11015" width="10.5703125" style="375" customWidth="1"/>
    <col min="11016" max="11016" width="9.28515625" style="375" customWidth="1"/>
    <col min="11017" max="11266" width="9.140625" style="375"/>
    <col min="11267" max="11267" width="52.42578125" style="375" bestFit="1" customWidth="1"/>
    <col min="11268" max="11268" width="9.140625" style="375"/>
    <col min="11269" max="11269" width="11.28515625" style="375" customWidth="1"/>
    <col min="11270" max="11270" width="11.5703125" style="375" customWidth="1"/>
    <col min="11271" max="11271" width="10.5703125" style="375" customWidth="1"/>
    <col min="11272" max="11272" width="9.28515625" style="375" customWidth="1"/>
    <col min="11273" max="11522" width="9.140625" style="375"/>
    <col min="11523" max="11523" width="52.42578125" style="375" bestFit="1" customWidth="1"/>
    <col min="11524" max="11524" width="9.140625" style="375"/>
    <col min="11525" max="11525" width="11.28515625" style="375" customWidth="1"/>
    <col min="11526" max="11526" width="11.5703125" style="375" customWidth="1"/>
    <col min="11527" max="11527" width="10.5703125" style="375" customWidth="1"/>
    <col min="11528" max="11528" width="9.28515625" style="375" customWidth="1"/>
    <col min="11529" max="11778" width="9.140625" style="375"/>
    <col min="11779" max="11779" width="52.42578125" style="375" bestFit="1" customWidth="1"/>
    <col min="11780" max="11780" width="9.140625" style="375"/>
    <col min="11781" max="11781" width="11.28515625" style="375" customWidth="1"/>
    <col min="11782" max="11782" width="11.5703125" style="375" customWidth="1"/>
    <col min="11783" max="11783" width="10.5703125" style="375" customWidth="1"/>
    <col min="11784" max="11784" width="9.28515625" style="375" customWidth="1"/>
    <col min="11785" max="12034" width="9.140625" style="375"/>
    <col min="12035" max="12035" width="52.42578125" style="375" bestFit="1" customWidth="1"/>
    <col min="12036" max="12036" width="9.140625" style="375"/>
    <col min="12037" max="12037" width="11.28515625" style="375" customWidth="1"/>
    <col min="12038" max="12038" width="11.5703125" style="375" customWidth="1"/>
    <col min="12039" max="12039" width="10.5703125" style="375" customWidth="1"/>
    <col min="12040" max="12040" width="9.28515625" style="375" customWidth="1"/>
    <col min="12041" max="12290" width="9.140625" style="375"/>
    <col min="12291" max="12291" width="52.42578125" style="375" bestFit="1" customWidth="1"/>
    <col min="12292" max="12292" width="9.140625" style="375"/>
    <col min="12293" max="12293" width="11.28515625" style="375" customWidth="1"/>
    <col min="12294" max="12294" width="11.5703125" style="375" customWidth="1"/>
    <col min="12295" max="12295" width="10.5703125" style="375" customWidth="1"/>
    <col min="12296" max="12296" width="9.28515625" style="375" customWidth="1"/>
    <col min="12297" max="12546" width="9.140625" style="375"/>
    <col min="12547" max="12547" width="52.42578125" style="375" bestFit="1" customWidth="1"/>
    <col min="12548" max="12548" width="9.140625" style="375"/>
    <col min="12549" max="12549" width="11.28515625" style="375" customWidth="1"/>
    <col min="12550" max="12550" width="11.5703125" style="375" customWidth="1"/>
    <col min="12551" max="12551" width="10.5703125" style="375" customWidth="1"/>
    <col min="12552" max="12552" width="9.28515625" style="375" customWidth="1"/>
    <col min="12553" max="12802" width="9.140625" style="375"/>
    <col min="12803" max="12803" width="52.42578125" style="375" bestFit="1" customWidth="1"/>
    <col min="12804" max="12804" width="9.140625" style="375"/>
    <col min="12805" max="12805" width="11.28515625" style="375" customWidth="1"/>
    <col min="12806" max="12806" width="11.5703125" style="375" customWidth="1"/>
    <col min="12807" max="12807" width="10.5703125" style="375" customWidth="1"/>
    <col min="12808" max="12808" width="9.28515625" style="375" customWidth="1"/>
    <col min="12809" max="13058" width="9.140625" style="375"/>
    <col min="13059" max="13059" width="52.42578125" style="375" bestFit="1" customWidth="1"/>
    <col min="13060" max="13060" width="9.140625" style="375"/>
    <col min="13061" max="13061" width="11.28515625" style="375" customWidth="1"/>
    <col min="13062" max="13062" width="11.5703125" style="375" customWidth="1"/>
    <col min="13063" max="13063" width="10.5703125" style="375" customWidth="1"/>
    <col min="13064" max="13064" width="9.28515625" style="375" customWidth="1"/>
    <col min="13065" max="13314" width="9.140625" style="375"/>
    <col min="13315" max="13315" width="52.42578125" style="375" bestFit="1" customWidth="1"/>
    <col min="13316" max="13316" width="9.140625" style="375"/>
    <col min="13317" max="13317" width="11.28515625" style="375" customWidth="1"/>
    <col min="13318" max="13318" width="11.5703125" style="375" customWidth="1"/>
    <col min="13319" max="13319" width="10.5703125" style="375" customWidth="1"/>
    <col min="13320" max="13320" width="9.28515625" style="375" customWidth="1"/>
    <col min="13321" max="13570" width="9.140625" style="375"/>
    <col min="13571" max="13571" width="52.42578125" style="375" bestFit="1" customWidth="1"/>
    <col min="13572" max="13572" width="9.140625" style="375"/>
    <col min="13573" max="13573" width="11.28515625" style="375" customWidth="1"/>
    <col min="13574" max="13574" width="11.5703125" style="375" customWidth="1"/>
    <col min="13575" max="13575" width="10.5703125" style="375" customWidth="1"/>
    <col min="13576" max="13576" width="9.28515625" style="375" customWidth="1"/>
    <col min="13577" max="13826" width="9.140625" style="375"/>
    <col min="13827" max="13827" width="52.42578125" style="375" bestFit="1" customWidth="1"/>
    <col min="13828" max="13828" width="9.140625" style="375"/>
    <col min="13829" max="13829" width="11.28515625" style="375" customWidth="1"/>
    <col min="13830" max="13830" width="11.5703125" style="375" customWidth="1"/>
    <col min="13831" max="13831" width="10.5703125" style="375" customWidth="1"/>
    <col min="13832" max="13832" width="9.28515625" style="375" customWidth="1"/>
    <col min="13833" max="14082" width="9.140625" style="375"/>
    <col min="14083" max="14083" width="52.42578125" style="375" bestFit="1" customWidth="1"/>
    <col min="14084" max="14084" width="9.140625" style="375"/>
    <col min="14085" max="14085" width="11.28515625" style="375" customWidth="1"/>
    <col min="14086" max="14086" width="11.5703125" style="375" customWidth="1"/>
    <col min="14087" max="14087" width="10.5703125" style="375" customWidth="1"/>
    <col min="14088" max="14088" width="9.28515625" style="375" customWidth="1"/>
    <col min="14089" max="14338" width="9.140625" style="375"/>
    <col min="14339" max="14339" width="52.42578125" style="375" bestFit="1" customWidth="1"/>
    <col min="14340" max="14340" width="9.140625" style="375"/>
    <col min="14341" max="14341" width="11.28515625" style="375" customWidth="1"/>
    <col min="14342" max="14342" width="11.5703125" style="375" customWidth="1"/>
    <col min="14343" max="14343" width="10.5703125" style="375" customWidth="1"/>
    <col min="14344" max="14344" width="9.28515625" style="375" customWidth="1"/>
    <col min="14345" max="14594" width="9.140625" style="375"/>
    <col min="14595" max="14595" width="52.42578125" style="375" bestFit="1" customWidth="1"/>
    <col min="14596" max="14596" width="9.140625" style="375"/>
    <col min="14597" max="14597" width="11.28515625" style="375" customWidth="1"/>
    <col min="14598" max="14598" width="11.5703125" style="375" customWidth="1"/>
    <col min="14599" max="14599" width="10.5703125" style="375" customWidth="1"/>
    <col min="14600" max="14600" width="9.28515625" style="375" customWidth="1"/>
    <col min="14601" max="14850" width="9.140625" style="375"/>
    <col min="14851" max="14851" width="52.42578125" style="375" bestFit="1" customWidth="1"/>
    <col min="14852" max="14852" width="9.140625" style="375"/>
    <col min="14853" max="14853" width="11.28515625" style="375" customWidth="1"/>
    <col min="14854" max="14854" width="11.5703125" style="375" customWidth="1"/>
    <col min="14855" max="14855" width="10.5703125" style="375" customWidth="1"/>
    <col min="14856" max="14856" width="9.28515625" style="375" customWidth="1"/>
    <col min="14857" max="15106" width="9.140625" style="375"/>
    <col min="15107" max="15107" width="52.42578125" style="375" bestFit="1" customWidth="1"/>
    <col min="15108" max="15108" width="9.140625" style="375"/>
    <col min="15109" max="15109" width="11.28515625" style="375" customWidth="1"/>
    <col min="15110" max="15110" width="11.5703125" style="375" customWidth="1"/>
    <col min="15111" max="15111" width="10.5703125" style="375" customWidth="1"/>
    <col min="15112" max="15112" width="9.28515625" style="375" customWidth="1"/>
    <col min="15113" max="15362" width="9.140625" style="375"/>
    <col min="15363" max="15363" width="52.42578125" style="375" bestFit="1" customWidth="1"/>
    <col min="15364" max="15364" width="9.140625" style="375"/>
    <col min="15365" max="15365" width="11.28515625" style="375" customWidth="1"/>
    <col min="15366" max="15366" width="11.5703125" style="375" customWidth="1"/>
    <col min="15367" max="15367" width="10.5703125" style="375" customWidth="1"/>
    <col min="15368" max="15368" width="9.28515625" style="375" customWidth="1"/>
    <col min="15369" max="15618" width="9.140625" style="375"/>
    <col min="15619" max="15619" width="52.42578125" style="375" bestFit="1" customWidth="1"/>
    <col min="15620" max="15620" width="9.140625" style="375"/>
    <col min="15621" max="15621" width="11.28515625" style="375" customWidth="1"/>
    <col min="15622" max="15622" width="11.5703125" style="375" customWidth="1"/>
    <col min="15623" max="15623" width="10.5703125" style="375" customWidth="1"/>
    <col min="15624" max="15624" width="9.28515625" style="375" customWidth="1"/>
    <col min="15625" max="15874" width="9.140625" style="375"/>
    <col min="15875" max="15875" width="52.42578125" style="375" bestFit="1" customWidth="1"/>
    <col min="15876" max="15876" width="9.140625" style="375"/>
    <col min="15877" max="15877" width="11.28515625" style="375" customWidth="1"/>
    <col min="15878" max="15878" width="11.5703125" style="375" customWidth="1"/>
    <col min="15879" max="15879" width="10.5703125" style="375" customWidth="1"/>
    <col min="15880" max="15880" width="9.28515625" style="375" customWidth="1"/>
    <col min="15881" max="16130" width="9.140625" style="375"/>
    <col min="16131" max="16131" width="52.42578125" style="375" bestFit="1" customWidth="1"/>
    <col min="16132" max="16132" width="9.140625" style="375"/>
    <col min="16133" max="16133" width="11.28515625" style="375" customWidth="1"/>
    <col min="16134" max="16134" width="11.5703125" style="375" customWidth="1"/>
    <col min="16135" max="16135" width="10.5703125" style="375" customWidth="1"/>
    <col min="16136" max="16136" width="9.28515625" style="375" customWidth="1"/>
    <col min="16137" max="16384" width="9.140625" style="375"/>
  </cols>
  <sheetData>
    <row r="1" spans="1:10">
      <c r="A1" s="373"/>
      <c r="B1" s="374"/>
      <c r="J1" s="377" t="s">
        <v>212</v>
      </c>
    </row>
    <row r="2" spans="1:10">
      <c r="A2" s="373"/>
      <c r="B2" s="374"/>
      <c r="J2" s="126" t="s">
        <v>264</v>
      </c>
    </row>
    <row r="3" spans="1:10">
      <c r="A3" s="373"/>
      <c r="B3" s="374"/>
      <c r="G3" s="378"/>
      <c r="H3" s="378"/>
      <c r="I3" s="378"/>
      <c r="J3" s="126" t="s">
        <v>213</v>
      </c>
    </row>
    <row r="4" spans="1:10">
      <c r="A4" s="373"/>
      <c r="B4" s="374"/>
      <c r="J4" s="126" t="s">
        <v>262</v>
      </c>
    </row>
    <row r="5" spans="1:10" ht="15">
      <c r="A5" s="523" t="s">
        <v>234</v>
      </c>
      <c r="B5" s="523"/>
      <c r="C5" s="523"/>
      <c r="D5" s="523"/>
      <c r="E5" s="523"/>
      <c r="F5" s="523"/>
      <c r="G5" s="523"/>
      <c r="H5" s="523"/>
      <c r="I5" s="523"/>
      <c r="J5" s="523"/>
    </row>
    <row r="6" spans="1:10" ht="15">
      <c r="A6" s="523" t="s">
        <v>214</v>
      </c>
      <c r="B6" s="523"/>
      <c r="C6" s="523"/>
      <c r="D6" s="523"/>
      <c r="E6" s="523"/>
      <c r="F6" s="523"/>
      <c r="G6" s="523"/>
      <c r="H6" s="523"/>
      <c r="I6" s="523"/>
      <c r="J6" s="523"/>
    </row>
    <row r="7" spans="1:10" ht="15">
      <c r="A7" s="524" t="s">
        <v>261</v>
      </c>
      <c r="B7" s="524"/>
      <c r="C7" s="524"/>
      <c r="D7" s="524"/>
      <c r="E7" s="524"/>
      <c r="F7" s="524"/>
      <c r="G7" s="524"/>
      <c r="H7" s="524"/>
      <c r="I7" s="524"/>
      <c r="J7" s="524"/>
    </row>
    <row r="8" spans="1:10" ht="15">
      <c r="A8" s="379"/>
      <c r="B8" s="379"/>
      <c r="C8" s="379"/>
      <c r="D8" s="380"/>
      <c r="E8" s="379"/>
      <c r="F8" s="379"/>
      <c r="G8" s="379"/>
      <c r="H8" s="379"/>
      <c r="I8" s="379"/>
      <c r="J8" s="379"/>
    </row>
    <row r="9" spans="1:10" s="385" customFormat="1">
      <c r="A9" s="381"/>
      <c r="B9" s="382"/>
      <c r="C9" s="383"/>
      <c r="D9" s="384"/>
      <c r="E9" s="383"/>
      <c r="F9" s="520" t="s">
        <v>215</v>
      </c>
      <c r="G9" s="521"/>
      <c r="H9" s="521"/>
      <c r="I9" s="521"/>
      <c r="J9" s="522"/>
    </row>
    <row r="10" spans="1:10" s="385" customFormat="1">
      <c r="A10" s="386"/>
      <c r="B10" s="387"/>
      <c r="C10" s="387"/>
      <c r="D10" s="388"/>
      <c r="E10" s="387"/>
      <c r="F10" s="525" t="s">
        <v>216</v>
      </c>
      <c r="G10" s="525" t="s">
        <v>7</v>
      </c>
      <c r="H10" s="525" t="s">
        <v>217</v>
      </c>
      <c r="I10" s="525" t="s">
        <v>9</v>
      </c>
      <c r="J10" s="528" t="s">
        <v>218</v>
      </c>
    </row>
    <row r="11" spans="1:10" s="385" customFormat="1">
      <c r="A11" s="387" t="s">
        <v>0</v>
      </c>
      <c r="B11" s="387" t="s">
        <v>1</v>
      </c>
      <c r="C11" s="389" t="s">
        <v>2</v>
      </c>
      <c r="D11" s="390" t="s">
        <v>3</v>
      </c>
      <c r="E11" s="387" t="s">
        <v>4</v>
      </c>
      <c r="F11" s="526"/>
      <c r="G11" s="526"/>
      <c r="H11" s="526"/>
      <c r="I11" s="526"/>
      <c r="J11" s="528"/>
    </row>
    <row r="12" spans="1:10" s="385" customFormat="1">
      <c r="A12" s="386"/>
      <c r="B12" s="387"/>
      <c r="C12" s="389"/>
      <c r="D12" s="390"/>
      <c r="E12" s="387"/>
      <c r="F12" s="526"/>
      <c r="G12" s="526"/>
      <c r="H12" s="526"/>
      <c r="I12" s="526"/>
      <c r="J12" s="528"/>
    </row>
    <row r="13" spans="1:10" s="385" customFormat="1" ht="24.75" customHeight="1">
      <c r="A13" s="386"/>
      <c r="B13" s="387"/>
      <c r="C13" s="389"/>
      <c r="D13" s="391"/>
      <c r="E13" s="392"/>
      <c r="F13" s="527"/>
      <c r="G13" s="527"/>
      <c r="H13" s="527"/>
      <c r="I13" s="527"/>
      <c r="J13" s="529"/>
    </row>
    <row r="14" spans="1:10" s="385" customFormat="1">
      <c r="A14" s="393"/>
      <c r="B14" s="394"/>
      <c r="C14" s="394"/>
      <c r="D14" s="520" t="s">
        <v>15</v>
      </c>
      <c r="E14" s="521"/>
      <c r="F14" s="521"/>
      <c r="G14" s="521"/>
      <c r="H14" s="521"/>
      <c r="I14" s="522"/>
      <c r="J14" s="395"/>
    </row>
    <row r="15" spans="1:10" s="385" customFormat="1" ht="8.25" customHeight="1">
      <c r="A15" s="396">
        <v>1</v>
      </c>
      <c r="B15" s="396">
        <v>2</v>
      </c>
      <c r="C15" s="396">
        <v>3</v>
      </c>
      <c r="D15" s="397">
        <v>4</v>
      </c>
      <c r="E15" s="396">
        <v>5</v>
      </c>
      <c r="F15" s="396">
        <v>6</v>
      </c>
      <c r="G15" s="396">
        <v>7</v>
      </c>
      <c r="H15" s="396">
        <v>8</v>
      </c>
      <c r="I15" s="396">
        <v>9</v>
      </c>
      <c r="J15" s="398">
        <v>10</v>
      </c>
    </row>
    <row r="16" spans="1:10" s="385" customFormat="1" ht="15.75" thickBot="1">
      <c r="A16" s="399"/>
      <c r="B16" s="400"/>
      <c r="C16" s="401" t="s">
        <v>16</v>
      </c>
      <c r="D16" s="402">
        <f t="shared" ref="D16:J16" si="0">SUM(D18,D29,D32,D35,D44,D47,D54,D62,D66,D75,D79,D84,D92,D105,D109,D121,D126,D130,D112,D72,D41)</f>
        <v>121413</v>
      </c>
      <c r="E16" s="403">
        <f t="shared" si="0"/>
        <v>1625906</v>
      </c>
      <c r="F16" s="403">
        <f t="shared" si="0"/>
        <v>1218406</v>
      </c>
      <c r="G16" s="403">
        <f t="shared" si="0"/>
        <v>1239</v>
      </c>
      <c r="H16" s="403">
        <f t="shared" si="0"/>
        <v>382295</v>
      </c>
      <c r="I16" s="403">
        <f t="shared" si="0"/>
        <v>13724</v>
      </c>
      <c r="J16" s="403">
        <f t="shared" si="0"/>
        <v>10242</v>
      </c>
    </row>
    <row r="17" spans="1:14" s="385" customFormat="1" ht="15">
      <c r="A17" s="404"/>
      <c r="B17" s="405"/>
      <c r="C17" s="406"/>
      <c r="D17" s="407"/>
      <c r="E17" s="408"/>
      <c r="F17" s="408"/>
      <c r="G17" s="408"/>
      <c r="H17" s="408"/>
      <c r="I17" s="408"/>
      <c r="J17" s="409"/>
    </row>
    <row r="18" spans="1:14" s="385" customFormat="1">
      <c r="A18" s="410" t="s">
        <v>18</v>
      </c>
      <c r="B18" s="410"/>
      <c r="C18" s="411" t="s">
        <v>19</v>
      </c>
      <c r="D18" s="412">
        <f>SUM(D19:D27)</f>
        <v>18577</v>
      </c>
      <c r="E18" s="413">
        <f>SUM(E19:E27)</f>
        <v>101992</v>
      </c>
      <c r="F18" s="413">
        <f>SUM(F19:F27)</f>
        <v>2515</v>
      </c>
      <c r="G18" s="413">
        <f t="shared" ref="G18:J18" si="1">SUM(G19:G27)</f>
        <v>99</v>
      </c>
      <c r="H18" s="413">
        <f t="shared" si="1"/>
        <v>90809</v>
      </c>
      <c r="I18" s="413">
        <f t="shared" si="1"/>
        <v>1469</v>
      </c>
      <c r="J18" s="413">
        <f t="shared" si="1"/>
        <v>7100</v>
      </c>
    </row>
    <row r="19" spans="1:14" s="385" customFormat="1">
      <c r="A19" s="414"/>
      <c r="B19" s="414" t="s">
        <v>59</v>
      </c>
      <c r="C19" s="415" t="s">
        <v>60</v>
      </c>
      <c r="D19" s="416"/>
      <c r="E19" s="417">
        <f>SUM(F19:J19)</f>
        <v>35</v>
      </c>
      <c r="F19" s="417">
        <v>35</v>
      </c>
      <c r="G19" s="417"/>
      <c r="H19" s="417"/>
      <c r="I19" s="417"/>
      <c r="J19" s="417"/>
    </row>
    <row r="20" spans="1:14" s="385" customFormat="1">
      <c r="A20" s="414"/>
      <c r="B20" s="414" t="s">
        <v>20</v>
      </c>
      <c r="C20" s="415" t="s">
        <v>21</v>
      </c>
      <c r="D20" s="416"/>
      <c r="E20" s="417">
        <f t="shared" ref="E20:E27" si="2">SUM(F20:J20)</f>
        <v>330</v>
      </c>
      <c r="F20" s="417">
        <v>330</v>
      </c>
      <c r="G20" s="417"/>
      <c r="H20" s="417"/>
      <c r="I20" s="417"/>
      <c r="J20" s="417"/>
    </row>
    <row r="21" spans="1:14" s="385" customFormat="1">
      <c r="A21" s="414"/>
      <c r="B21" s="414" t="s">
        <v>46</v>
      </c>
      <c r="C21" s="415" t="s">
        <v>47</v>
      </c>
      <c r="D21" s="416"/>
      <c r="E21" s="417">
        <f t="shared" si="2"/>
        <v>15897</v>
      </c>
      <c r="F21" s="417"/>
      <c r="G21" s="417"/>
      <c r="H21" s="417">
        <v>15897</v>
      </c>
      <c r="I21" s="417"/>
      <c r="J21" s="417"/>
    </row>
    <row r="22" spans="1:14" s="385" customFormat="1">
      <c r="A22" s="414"/>
      <c r="B22" s="414" t="s">
        <v>53</v>
      </c>
      <c r="C22" s="415" t="s">
        <v>54</v>
      </c>
      <c r="D22" s="416">
        <v>550</v>
      </c>
      <c r="E22" s="417">
        <f t="shared" si="2"/>
        <v>5230</v>
      </c>
      <c r="F22" s="417"/>
      <c r="G22" s="417">
        <v>5</v>
      </c>
      <c r="H22" s="417">
        <v>5085</v>
      </c>
      <c r="I22" s="417">
        <v>140</v>
      </c>
      <c r="J22" s="417"/>
    </row>
    <row r="23" spans="1:14" s="385" customFormat="1">
      <c r="A23" s="414"/>
      <c r="B23" s="414" t="s">
        <v>43</v>
      </c>
      <c r="C23" s="415" t="s">
        <v>207</v>
      </c>
      <c r="D23" s="416">
        <v>1082</v>
      </c>
      <c r="E23" s="417">
        <f t="shared" si="2"/>
        <v>13114</v>
      </c>
      <c r="F23" s="417"/>
      <c r="G23" s="417">
        <v>25</v>
      </c>
      <c r="H23" s="417">
        <v>11760</v>
      </c>
      <c r="I23" s="417">
        <v>1329</v>
      </c>
      <c r="J23" s="417"/>
    </row>
    <row r="24" spans="1:14" s="385" customFormat="1">
      <c r="A24" s="414"/>
      <c r="B24" s="414" t="s">
        <v>48</v>
      </c>
      <c r="C24" s="415" t="s">
        <v>49</v>
      </c>
      <c r="D24" s="416">
        <v>851</v>
      </c>
      <c r="E24" s="417">
        <f t="shared" si="2"/>
        <v>13379</v>
      </c>
      <c r="F24" s="417"/>
      <c r="G24" s="417">
        <v>20</v>
      </c>
      <c r="H24" s="417">
        <v>13359</v>
      </c>
      <c r="I24" s="417"/>
      <c r="J24" s="417"/>
    </row>
    <row r="25" spans="1:14" s="385" customFormat="1">
      <c r="A25" s="414"/>
      <c r="B25" s="414" t="s">
        <v>50</v>
      </c>
      <c r="C25" s="415" t="s">
        <v>51</v>
      </c>
      <c r="D25" s="416">
        <v>16088</v>
      </c>
      <c r="E25" s="417">
        <f t="shared" si="2"/>
        <v>43614</v>
      </c>
      <c r="F25" s="417"/>
      <c r="G25" s="417">
        <v>34</v>
      </c>
      <c r="H25" s="417">
        <v>43580</v>
      </c>
      <c r="I25" s="417"/>
      <c r="J25" s="417"/>
    </row>
    <row r="26" spans="1:14" s="385" customFormat="1">
      <c r="A26" s="414"/>
      <c r="B26" s="414" t="s">
        <v>22</v>
      </c>
      <c r="C26" s="418" t="s">
        <v>219</v>
      </c>
      <c r="D26" s="416"/>
      <c r="E26" s="417">
        <f t="shared" si="2"/>
        <v>7100</v>
      </c>
      <c r="F26" s="417"/>
      <c r="G26" s="417"/>
      <c r="H26" s="417"/>
      <c r="I26" s="417"/>
      <c r="J26" s="417">
        <v>7100</v>
      </c>
    </row>
    <row r="27" spans="1:14" s="385" customFormat="1">
      <c r="A27" s="414"/>
      <c r="B27" s="414" t="s">
        <v>24</v>
      </c>
      <c r="C27" s="415" t="s">
        <v>25</v>
      </c>
      <c r="D27" s="416">
        <v>6</v>
      </c>
      <c r="E27" s="417">
        <f t="shared" si="2"/>
        <v>3293</v>
      </c>
      <c r="F27" s="417">
        <v>2150</v>
      </c>
      <c r="G27" s="417">
        <v>15</v>
      </c>
      <c r="H27" s="417">
        <v>1128</v>
      </c>
      <c r="I27" s="417"/>
      <c r="J27" s="417"/>
    </row>
    <row r="28" spans="1:14" s="385" customFormat="1">
      <c r="A28" s="414"/>
      <c r="B28" s="414"/>
      <c r="C28" s="415"/>
      <c r="D28" s="416"/>
      <c r="E28" s="417"/>
      <c r="F28" s="417"/>
      <c r="G28" s="417"/>
      <c r="H28" s="417"/>
      <c r="I28" s="417"/>
      <c r="J28" s="417"/>
    </row>
    <row r="29" spans="1:14" s="385" customFormat="1">
      <c r="A29" s="419" t="s">
        <v>26</v>
      </c>
      <c r="B29" s="419"/>
      <c r="C29" s="420" t="s">
        <v>27</v>
      </c>
      <c r="D29" s="421">
        <f t="shared" ref="D29:J29" si="3">SUM(D30:D30)</f>
        <v>0</v>
      </c>
      <c r="E29" s="422">
        <f t="shared" si="3"/>
        <v>2152</v>
      </c>
      <c r="F29" s="422">
        <f t="shared" si="3"/>
        <v>0</v>
      </c>
      <c r="G29" s="422">
        <f t="shared" si="3"/>
        <v>20</v>
      </c>
      <c r="H29" s="422">
        <f t="shared" si="3"/>
        <v>2012</v>
      </c>
      <c r="I29" s="422">
        <f t="shared" si="3"/>
        <v>120</v>
      </c>
      <c r="J29" s="422">
        <f t="shared" si="3"/>
        <v>0</v>
      </c>
    </row>
    <row r="30" spans="1:14" s="385" customFormat="1">
      <c r="A30" s="414"/>
      <c r="B30" s="414" t="s">
        <v>65</v>
      </c>
      <c r="C30" s="415" t="s">
        <v>66</v>
      </c>
      <c r="D30" s="416"/>
      <c r="E30" s="417">
        <f>SUM(F30:J30)</f>
        <v>2152</v>
      </c>
      <c r="F30" s="417"/>
      <c r="G30" s="417">
        <v>20</v>
      </c>
      <c r="H30" s="417">
        <v>2012</v>
      </c>
      <c r="I30" s="417">
        <v>120</v>
      </c>
      <c r="J30" s="417"/>
    </row>
    <row r="31" spans="1:14" s="385" customFormat="1">
      <c r="A31" s="414"/>
      <c r="B31" s="423"/>
      <c r="C31" s="418"/>
      <c r="D31" s="416"/>
      <c r="E31" s="417"/>
      <c r="F31" s="417"/>
      <c r="G31" s="417"/>
      <c r="H31" s="417"/>
      <c r="I31" s="417"/>
      <c r="J31" s="417"/>
      <c r="N31" s="385" t="s">
        <v>220</v>
      </c>
    </row>
    <row r="32" spans="1:14" s="385" customFormat="1">
      <c r="A32" s="424">
        <v>500</v>
      </c>
      <c r="B32" s="424"/>
      <c r="C32" s="411" t="s">
        <v>68</v>
      </c>
      <c r="D32" s="412">
        <f t="shared" ref="D32:J32" si="4">D33</f>
        <v>93</v>
      </c>
      <c r="E32" s="413">
        <f t="shared" si="4"/>
        <v>5590</v>
      </c>
      <c r="F32" s="413">
        <f>SUM(F33)</f>
        <v>0</v>
      </c>
      <c r="G32" s="413">
        <f t="shared" si="4"/>
        <v>8</v>
      </c>
      <c r="H32" s="413">
        <f t="shared" si="4"/>
        <v>5582</v>
      </c>
      <c r="I32" s="413">
        <f t="shared" si="4"/>
        <v>0</v>
      </c>
      <c r="J32" s="413">
        <f t="shared" si="4"/>
        <v>0</v>
      </c>
    </row>
    <row r="33" spans="1:15" s="385" customFormat="1">
      <c r="A33" s="425"/>
      <c r="B33" s="425">
        <v>50001</v>
      </c>
      <c r="C33" s="415" t="s">
        <v>69</v>
      </c>
      <c r="D33" s="416">
        <v>93</v>
      </c>
      <c r="E33" s="417">
        <f>SUM(F33:J33)</f>
        <v>5590</v>
      </c>
      <c r="F33" s="417">
        <v>0</v>
      </c>
      <c r="G33" s="417">
        <v>8</v>
      </c>
      <c r="H33" s="417">
        <v>5582</v>
      </c>
      <c r="I33" s="417"/>
      <c r="J33" s="417"/>
      <c r="O33" s="385" t="s">
        <v>120</v>
      </c>
    </row>
    <row r="34" spans="1:15" s="385" customFormat="1">
      <c r="A34" s="414"/>
      <c r="B34" s="423"/>
      <c r="C34" s="418"/>
      <c r="D34" s="416"/>
      <c r="E34" s="417"/>
      <c r="F34" s="417"/>
      <c r="G34" s="417"/>
      <c r="H34" s="417"/>
      <c r="I34" s="417"/>
      <c r="J34" s="417"/>
    </row>
    <row r="35" spans="1:15" s="385" customFormat="1">
      <c r="A35" s="419">
        <v>600</v>
      </c>
      <c r="B35" s="419"/>
      <c r="C35" s="426" t="s">
        <v>30</v>
      </c>
      <c r="D35" s="421">
        <f t="shared" ref="D35:J35" si="5">SUM(D36:D39)</f>
        <v>77</v>
      </c>
      <c r="E35" s="422">
        <f>SUM(E36:E39)</f>
        <v>60117</v>
      </c>
      <c r="F35" s="422">
        <f>SUM(F36:F39)</f>
        <v>50608</v>
      </c>
      <c r="G35" s="422">
        <f t="shared" si="5"/>
        <v>75</v>
      </c>
      <c r="H35" s="422">
        <f t="shared" si="5"/>
        <v>8838</v>
      </c>
      <c r="I35" s="422">
        <f t="shared" si="5"/>
        <v>596</v>
      </c>
      <c r="J35" s="422">
        <f t="shared" si="5"/>
        <v>0</v>
      </c>
    </row>
    <row r="36" spans="1:15" s="385" customFormat="1">
      <c r="A36" s="425"/>
      <c r="B36" s="425">
        <v>60003</v>
      </c>
      <c r="C36" s="427" t="s">
        <v>31</v>
      </c>
      <c r="D36" s="416"/>
      <c r="E36" s="417">
        <f>SUM(F36:J36)</f>
        <v>50458</v>
      </c>
      <c r="F36" s="417">
        <v>50458</v>
      </c>
      <c r="G36" s="417"/>
      <c r="H36" s="417"/>
      <c r="I36" s="417"/>
      <c r="J36" s="417"/>
    </row>
    <row r="37" spans="1:15" s="385" customFormat="1">
      <c r="A37" s="425"/>
      <c r="B37" s="425">
        <v>60031</v>
      </c>
      <c r="C37" s="415" t="s">
        <v>32</v>
      </c>
      <c r="D37" s="416"/>
      <c r="E37" s="417">
        <f>SUM(F37:J37)</f>
        <v>3756</v>
      </c>
      <c r="F37" s="417"/>
      <c r="G37" s="417"/>
      <c r="H37" s="417">
        <v>3364</v>
      </c>
      <c r="I37" s="417">
        <v>392</v>
      </c>
      <c r="J37" s="417"/>
    </row>
    <row r="38" spans="1:15" s="385" customFormat="1">
      <c r="A38" s="425"/>
      <c r="B38" s="425">
        <v>60055</v>
      </c>
      <c r="C38" s="415" t="s">
        <v>72</v>
      </c>
      <c r="D38" s="416">
        <v>3</v>
      </c>
      <c r="E38" s="417">
        <f>SUM(F38:J38)</f>
        <v>5753</v>
      </c>
      <c r="F38" s="417"/>
      <c r="G38" s="417">
        <v>75</v>
      </c>
      <c r="H38" s="417">
        <v>5474</v>
      </c>
      <c r="I38" s="417">
        <v>204</v>
      </c>
      <c r="J38" s="417"/>
    </row>
    <row r="39" spans="1:15" s="385" customFormat="1">
      <c r="A39" s="425"/>
      <c r="B39" s="425">
        <v>60095</v>
      </c>
      <c r="C39" s="428" t="s">
        <v>25</v>
      </c>
      <c r="D39" s="416">
        <v>74</v>
      </c>
      <c r="E39" s="429">
        <f>SUM(F39:J39)</f>
        <v>150</v>
      </c>
      <c r="F39" s="417">
        <v>150</v>
      </c>
      <c r="G39" s="417"/>
      <c r="H39" s="417"/>
      <c r="I39" s="417"/>
      <c r="J39" s="417"/>
    </row>
    <row r="40" spans="1:15" s="385" customFormat="1">
      <c r="A40" s="414"/>
      <c r="B40" s="423"/>
      <c r="C40" s="418"/>
      <c r="D40" s="416"/>
      <c r="E40" s="417"/>
      <c r="F40" s="417"/>
      <c r="G40" s="417"/>
      <c r="H40" s="417"/>
      <c r="I40" s="417"/>
      <c r="J40" s="417"/>
    </row>
    <row r="41" spans="1:15" s="385" customFormat="1">
      <c r="A41" s="419">
        <v>630</v>
      </c>
      <c r="B41" s="419"/>
      <c r="C41" s="426" t="s">
        <v>138</v>
      </c>
      <c r="D41" s="421">
        <f t="shared" ref="D41:J41" si="6">D42</f>
        <v>0</v>
      </c>
      <c r="E41" s="422">
        <f>E42</f>
        <v>89</v>
      </c>
      <c r="F41" s="422">
        <f>SUM(F42)</f>
        <v>89</v>
      </c>
      <c r="G41" s="422">
        <f t="shared" si="6"/>
        <v>0</v>
      </c>
      <c r="H41" s="422">
        <f t="shared" si="6"/>
        <v>0</v>
      </c>
      <c r="I41" s="422">
        <f t="shared" si="6"/>
        <v>0</v>
      </c>
      <c r="J41" s="422">
        <f t="shared" si="6"/>
        <v>0</v>
      </c>
    </row>
    <row r="42" spans="1:15" s="385" customFormat="1">
      <c r="A42" s="425"/>
      <c r="B42" s="425">
        <v>63095</v>
      </c>
      <c r="C42" s="428" t="s">
        <v>25</v>
      </c>
      <c r="D42" s="416"/>
      <c r="E42" s="417">
        <f>SUM(F42:J42)</f>
        <v>89</v>
      </c>
      <c r="F42" s="417">
        <v>89</v>
      </c>
      <c r="G42" s="417"/>
      <c r="H42" s="417"/>
      <c r="I42" s="417"/>
      <c r="J42" s="417"/>
    </row>
    <row r="43" spans="1:15" s="385" customFormat="1">
      <c r="A43" s="425"/>
      <c r="B43" s="425"/>
      <c r="C43" s="427"/>
      <c r="D43" s="416"/>
      <c r="E43" s="417"/>
      <c r="F43" s="417"/>
      <c r="G43" s="417"/>
      <c r="H43" s="417"/>
      <c r="I43" s="417"/>
      <c r="J43" s="417"/>
    </row>
    <row r="44" spans="1:15" s="385" customFormat="1">
      <c r="A44" s="424">
        <v>700</v>
      </c>
      <c r="B44" s="410"/>
      <c r="C44" s="411" t="s">
        <v>56</v>
      </c>
      <c r="D44" s="412">
        <f t="shared" ref="D44:J44" si="7">D45</f>
        <v>63952</v>
      </c>
      <c r="E44" s="413">
        <f>E45</f>
        <v>6875</v>
      </c>
      <c r="F44" s="413">
        <f>SUM(F45)</f>
        <v>5890</v>
      </c>
      <c r="G44" s="413">
        <f t="shared" si="7"/>
        <v>0</v>
      </c>
      <c r="H44" s="413">
        <f t="shared" si="7"/>
        <v>985</v>
      </c>
      <c r="I44" s="413">
        <f t="shared" si="7"/>
        <v>0</v>
      </c>
      <c r="J44" s="413">
        <f t="shared" si="7"/>
        <v>0</v>
      </c>
    </row>
    <row r="45" spans="1:15" s="385" customFormat="1">
      <c r="A45" s="425"/>
      <c r="B45" s="414">
        <v>70005</v>
      </c>
      <c r="C45" s="415" t="s">
        <v>57</v>
      </c>
      <c r="D45" s="416">
        <v>63952</v>
      </c>
      <c r="E45" s="417">
        <f>SUM(F45:J45)</f>
        <v>6875</v>
      </c>
      <c r="F45" s="417">
        <v>5890</v>
      </c>
      <c r="G45" s="417"/>
      <c r="H45" s="417">
        <v>985</v>
      </c>
      <c r="I45" s="417"/>
      <c r="J45" s="417"/>
    </row>
    <row r="46" spans="1:15" s="385" customFormat="1">
      <c r="A46" s="414"/>
      <c r="B46" s="423"/>
      <c r="C46" s="418"/>
      <c r="D46" s="416"/>
      <c r="E46" s="417"/>
      <c r="F46" s="417"/>
      <c r="G46" s="417"/>
      <c r="H46" s="417"/>
      <c r="I46" s="417"/>
      <c r="J46" s="417"/>
    </row>
    <row r="47" spans="1:15" s="385" customFormat="1">
      <c r="A47" s="419">
        <v>710</v>
      </c>
      <c r="B47" s="419"/>
      <c r="C47" s="426" t="s">
        <v>33</v>
      </c>
      <c r="D47" s="421">
        <f t="shared" ref="D47:J47" si="8">SUM(D48:D52)</f>
        <v>845</v>
      </c>
      <c r="E47" s="422">
        <f>SUM(E48:E52)</f>
        <v>29571</v>
      </c>
      <c r="F47" s="422">
        <f>SUM(F48:F52)</f>
        <v>24575</v>
      </c>
      <c r="G47" s="422">
        <f t="shared" si="8"/>
        <v>5</v>
      </c>
      <c r="H47" s="422">
        <f t="shared" si="8"/>
        <v>3987</v>
      </c>
      <c r="I47" s="422">
        <f t="shared" si="8"/>
        <v>295</v>
      </c>
      <c r="J47" s="422">
        <f t="shared" si="8"/>
        <v>709</v>
      </c>
    </row>
    <row r="48" spans="1:15" s="385" customFormat="1">
      <c r="A48" s="425"/>
      <c r="B48" s="414">
        <v>71005</v>
      </c>
      <c r="C48" s="415" t="s">
        <v>34</v>
      </c>
      <c r="D48" s="416">
        <v>23</v>
      </c>
      <c r="E48" s="417">
        <f>SUM(F48:J48)</f>
        <v>0</v>
      </c>
      <c r="F48" s="417"/>
      <c r="G48" s="417"/>
      <c r="H48" s="417"/>
      <c r="I48" s="417"/>
      <c r="J48" s="417"/>
    </row>
    <row r="49" spans="1:10" s="385" customFormat="1">
      <c r="A49" s="425"/>
      <c r="B49" s="414">
        <v>71012</v>
      </c>
      <c r="C49" s="415" t="s">
        <v>61</v>
      </c>
      <c r="D49" s="416">
        <v>1</v>
      </c>
      <c r="E49" s="417">
        <f>SUM(F49:J49)</f>
        <v>7559</v>
      </c>
      <c r="F49" s="417">
        <v>7331</v>
      </c>
      <c r="G49" s="417">
        <v>2</v>
      </c>
      <c r="H49" s="417">
        <v>26</v>
      </c>
      <c r="I49" s="417">
        <v>200</v>
      </c>
      <c r="J49" s="417"/>
    </row>
    <row r="50" spans="1:10" s="385" customFormat="1">
      <c r="A50" s="425"/>
      <c r="B50" s="425">
        <v>71015</v>
      </c>
      <c r="C50" s="415" t="s">
        <v>74</v>
      </c>
      <c r="D50" s="416">
        <v>820</v>
      </c>
      <c r="E50" s="417">
        <f>SUM(F50:J50)</f>
        <v>21355</v>
      </c>
      <c r="F50" s="417">
        <v>16587</v>
      </c>
      <c r="G50" s="417">
        <v>3</v>
      </c>
      <c r="H50" s="417">
        <v>3961</v>
      </c>
      <c r="I50" s="417">
        <v>95</v>
      </c>
      <c r="J50" s="417">
        <v>709</v>
      </c>
    </row>
    <row r="51" spans="1:10" s="385" customFormat="1">
      <c r="A51" s="425"/>
      <c r="B51" s="425">
        <v>71035</v>
      </c>
      <c r="C51" s="415" t="s">
        <v>146</v>
      </c>
      <c r="D51" s="416"/>
      <c r="E51" s="417">
        <f>SUM(F51:J51)</f>
        <v>657</v>
      </c>
      <c r="F51" s="417">
        <v>657</v>
      </c>
      <c r="G51" s="417"/>
      <c r="H51" s="417"/>
      <c r="I51" s="417"/>
      <c r="J51" s="417"/>
    </row>
    <row r="52" spans="1:10" s="385" customFormat="1">
      <c r="A52" s="425"/>
      <c r="B52" s="425">
        <v>71095</v>
      </c>
      <c r="C52" s="415" t="s">
        <v>25</v>
      </c>
      <c r="D52" s="416">
        <v>1</v>
      </c>
      <c r="E52" s="417">
        <f>SUM(F52:J52)</f>
        <v>0</v>
      </c>
      <c r="F52" s="417"/>
      <c r="G52" s="417"/>
      <c r="H52" s="417"/>
      <c r="I52" s="417"/>
      <c r="J52" s="417"/>
    </row>
    <row r="53" spans="1:10" s="385" customFormat="1">
      <c r="A53" s="414"/>
      <c r="B53" s="423"/>
      <c r="C53" s="418"/>
      <c r="D53" s="416"/>
      <c r="E53" s="417"/>
      <c r="F53" s="417"/>
      <c r="G53" s="417"/>
      <c r="H53" s="417"/>
      <c r="I53" s="417"/>
      <c r="J53" s="417"/>
    </row>
    <row r="54" spans="1:10" s="385" customFormat="1">
      <c r="A54" s="424">
        <v>750</v>
      </c>
      <c r="B54" s="424"/>
      <c r="C54" s="411" t="s">
        <v>76</v>
      </c>
      <c r="D54" s="412">
        <f>SUM(D55:D60)</f>
        <v>8563</v>
      </c>
      <c r="E54" s="413">
        <f>SUM(E55:E59)</f>
        <v>96703</v>
      </c>
      <c r="F54" s="413">
        <f>SUM(F55:F60)</f>
        <v>28198</v>
      </c>
      <c r="G54" s="413">
        <f>SUM(G55:G59)</f>
        <v>64</v>
      </c>
      <c r="H54" s="413">
        <f>SUM(H55:H59)</f>
        <v>64313</v>
      </c>
      <c r="I54" s="413">
        <f>SUM(I55:I59)</f>
        <v>1718</v>
      </c>
      <c r="J54" s="413">
        <f>SUM(J55:J59)</f>
        <v>2410</v>
      </c>
    </row>
    <row r="55" spans="1:10" s="385" customFormat="1">
      <c r="A55" s="425"/>
      <c r="B55" s="425">
        <v>75011</v>
      </c>
      <c r="C55" s="415" t="s">
        <v>132</v>
      </c>
      <c r="D55" s="416">
        <v>8527</v>
      </c>
      <c r="E55" s="417">
        <f t="shared" ref="E55:E57" si="9">SUM(F55:J55)</f>
        <v>88402</v>
      </c>
      <c r="F55" s="417">
        <v>27992</v>
      </c>
      <c r="G55" s="417">
        <v>61</v>
      </c>
      <c r="H55" s="417">
        <v>56289</v>
      </c>
      <c r="I55" s="417">
        <v>1650</v>
      </c>
      <c r="J55" s="417">
        <v>2410</v>
      </c>
    </row>
    <row r="56" spans="1:10" s="385" customFormat="1">
      <c r="A56" s="425"/>
      <c r="B56" s="425">
        <v>75046</v>
      </c>
      <c r="C56" s="415" t="s">
        <v>133</v>
      </c>
      <c r="D56" s="416">
        <v>25</v>
      </c>
      <c r="E56" s="417">
        <f t="shared" si="9"/>
        <v>30</v>
      </c>
      <c r="F56" s="417"/>
      <c r="G56" s="417">
        <v>2</v>
      </c>
      <c r="H56" s="417">
        <v>28</v>
      </c>
      <c r="I56" s="417"/>
      <c r="J56" s="417"/>
    </row>
    <row r="57" spans="1:10" s="385" customFormat="1">
      <c r="A57" s="425"/>
      <c r="B57" s="425">
        <v>75081</v>
      </c>
      <c r="C57" s="415" t="s">
        <v>78</v>
      </c>
      <c r="D57" s="416"/>
      <c r="E57" s="417">
        <f t="shared" si="9"/>
        <v>8065</v>
      </c>
      <c r="F57" s="417"/>
      <c r="G57" s="417">
        <v>1</v>
      </c>
      <c r="H57" s="417">
        <v>7996</v>
      </c>
      <c r="I57" s="417">
        <v>68</v>
      </c>
      <c r="J57" s="417"/>
    </row>
    <row r="58" spans="1:10" s="385" customFormat="1">
      <c r="A58" s="425"/>
      <c r="B58" s="425">
        <v>75084</v>
      </c>
      <c r="C58" s="415" t="s">
        <v>139</v>
      </c>
      <c r="D58" s="416"/>
      <c r="E58" s="417">
        <f>SUM(F58:J58)</f>
        <v>206</v>
      </c>
      <c r="F58" s="417">
        <v>206</v>
      </c>
      <c r="G58" s="417"/>
      <c r="H58" s="417"/>
      <c r="I58" s="417"/>
      <c r="J58" s="417"/>
    </row>
    <row r="59" spans="1:10" s="385" customFormat="1">
      <c r="A59" s="425"/>
      <c r="B59" s="425">
        <v>75087</v>
      </c>
      <c r="C59" s="415" t="s">
        <v>221</v>
      </c>
      <c r="D59" s="416">
        <v>11</v>
      </c>
      <c r="E59" s="417"/>
      <c r="F59" s="417"/>
      <c r="G59" s="417"/>
      <c r="H59" s="417"/>
      <c r="I59" s="417"/>
      <c r="J59" s="417"/>
    </row>
    <row r="60" spans="1:10" s="385" customFormat="1">
      <c r="A60" s="425"/>
      <c r="B60" s="425">
        <v>75095</v>
      </c>
      <c r="C60" s="415" t="s">
        <v>25</v>
      </c>
      <c r="D60" s="416"/>
      <c r="E60" s="417"/>
      <c r="F60" s="417"/>
      <c r="G60" s="417"/>
      <c r="H60" s="417"/>
      <c r="I60" s="417"/>
      <c r="J60" s="417"/>
    </row>
    <row r="61" spans="1:10" s="385" customFormat="1">
      <c r="A61" s="414"/>
      <c r="B61" s="423"/>
      <c r="C61" s="418"/>
      <c r="D61" s="416"/>
      <c r="E61" s="417"/>
      <c r="F61" s="417"/>
      <c r="G61" s="417"/>
      <c r="H61" s="417"/>
      <c r="I61" s="417"/>
      <c r="J61" s="417"/>
    </row>
    <row r="62" spans="1:10" s="385" customFormat="1">
      <c r="A62" s="424">
        <v>752</v>
      </c>
      <c r="B62" s="424"/>
      <c r="C62" s="411" t="s">
        <v>79</v>
      </c>
      <c r="D62" s="412">
        <f t="shared" ref="D62" si="10">D63</f>
        <v>0</v>
      </c>
      <c r="E62" s="413">
        <f>E63+E64</f>
        <v>1958</v>
      </c>
      <c r="F62" s="413">
        <f t="shared" ref="F62:J62" si="11">F63+F64</f>
        <v>1721</v>
      </c>
      <c r="G62" s="413">
        <f t="shared" si="11"/>
        <v>5</v>
      </c>
      <c r="H62" s="413">
        <f t="shared" si="11"/>
        <v>232</v>
      </c>
      <c r="I62" s="413">
        <f t="shared" si="11"/>
        <v>0</v>
      </c>
      <c r="J62" s="413">
        <f t="shared" si="11"/>
        <v>0</v>
      </c>
    </row>
    <row r="63" spans="1:10" s="385" customFormat="1">
      <c r="A63" s="425"/>
      <c r="B63" s="425">
        <v>75212</v>
      </c>
      <c r="C63" s="415" t="s">
        <v>80</v>
      </c>
      <c r="D63" s="416"/>
      <c r="E63" s="417">
        <f>SUM(F63:J63)</f>
        <v>237</v>
      </c>
      <c r="F63" s="417"/>
      <c r="G63" s="417">
        <v>5</v>
      </c>
      <c r="H63" s="417">
        <v>232</v>
      </c>
      <c r="I63" s="417"/>
      <c r="J63" s="417"/>
    </row>
    <row r="64" spans="1:10" s="385" customFormat="1">
      <c r="A64" s="425"/>
      <c r="B64" s="425">
        <v>75224</v>
      </c>
      <c r="C64" s="415" t="s">
        <v>77</v>
      </c>
      <c r="D64" s="416"/>
      <c r="E64" s="417">
        <f>SUM(F64:J64)</f>
        <v>1721</v>
      </c>
      <c r="F64" s="417">
        <v>1721</v>
      </c>
      <c r="G64" s="417"/>
      <c r="H64" s="417"/>
      <c r="I64" s="417"/>
      <c r="J64" s="417"/>
    </row>
    <row r="65" spans="1:10" s="385" customFormat="1">
      <c r="A65" s="414"/>
      <c r="B65" s="423"/>
      <c r="C65" s="418"/>
      <c r="D65" s="416"/>
      <c r="E65" s="417"/>
      <c r="F65" s="417"/>
      <c r="G65" s="417"/>
      <c r="H65" s="417"/>
      <c r="I65" s="417"/>
      <c r="J65" s="417"/>
    </row>
    <row r="66" spans="1:10" s="385" customFormat="1">
      <c r="A66" s="424">
        <v>754</v>
      </c>
      <c r="B66" s="424"/>
      <c r="C66" s="411" t="s">
        <v>35</v>
      </c>
      <c r="D66" s="412">
        <f t="shared" ref="D66:J66" si="12">SUM(D67:D70)</f>
        <v>336</v>
      </c>
      <c r="E66" s="413">
        <f t="shared" si="12"/>
        <v>200055</v>
      </c>
      <c r="F66" s="413">
        <f t="shared" si="12"/>
        <v>174746</v>
      </c>
      <c r="G66" s="413">
        <f t="shared" si="12"/>
        <v>234</v>
      </c>
      <c r="H66" s="413">
        <f t="shared" si="12"/>
        <v>16165</v>
      </c>
      <c r="I66" s="413">
        <f t="shared" si="12"/>
        <v>8910</v>
      </c>
      <c r="J66" s="413">
        <f t="shared" si="12"/>
        <v>0</v>
      </c>
    </row>
    <row r="67" spans="1:10" s="385" customFormat="1">
      <c r="A67" s="425"/>
      <c r="B67" s="425">
        <v>75410</v>
      </c>
      <c r="C67" s="415" t="s">
        <v>86</v>
      </c>
      <c r="D67" s="416">
        <v>36</v>
      </c>
      <c r="E67" s="417">
        <f>SUM(F67:J67)</f>
        <v>15314</v>
      </c>
      <c r="F67" s="417"/>
      <c r="G67" s="417">
        <v>234</v>
      </c>
      <c r="H67" s="417">
        <v>15080</v>
      </c>
      <c r="I67" s="417"/>
      <c r="J67" s="417"/>
    </row>
    <row r="68" spans="1:10" s="385" customFormat="1">
      <c r="A68" s="425"/>
      <c r="B68" s="425">
        <v>75411</v>
      </c>
      <c r="C68" s="415" t="s">
        <v>87</v>
      </c>
      <c r="D68" s="416">
        <v>300</v>
      </c>
      <c r="E68" s="417">
        <f>SUM(F68:J68)</f>
        <v>183206</v>
      </c>
      <c r="F68" s="417">
        <v>174296</v>
      </c>
      <c r="G68" s="417"/>
      <c r="H68" s="417"/>
      <c r="I68" s="417">
        <v>8910</v>
      </c>
      <c r="J68" s="417"/>
    </row>
    <row r="69" spans="1:10" s="385" customFormat="1">
      <c r="A69" s="425"/>
      <c r="B69" s="425">
        <v>75415</v>
      </c>
      <c r="C69" s="415" t="s">
        <v>82</v>
      </c>
      <c r="D69" s="416"/>
      <c r="E69" s="417">
        <f>SUM(F69:J69)</f>
        <v>450</v>
      </c>
      <c r="F69" s="417">
        <v>450</v>
      </c>
      <c r="G69" s="417"/>
      <c r="H69" s="417"/>
      <c r="I69" s="417"/>
      <c r="J69" s="417"/>
    </row>
    <row r="70" spans="1:10" s="385" customFormat="1">
      <c r="A70" s="425"/>
      <c r="B70" s="425">
        <v>75421</v>
      </c>
      <c r="C70" s="415" t="s">
        <v>36</v>
      </c>
      <c r="D70" s="416"/>
      <c r="E70" s="417">
        <f>SUM(F70:J70)</f>
        <v>1085</v>
      </c>
      <c r="F70" s="417"/>
      <c r="G70" s="417"/>
      <c r="H70" s="417">
        <v>1085</v>
      </c>
      <c r="I70" s="417"/>
      <c r="J70" s="417"/>
    </row>
    <row r="71" spans="1:10" s="385" customFormat="1">
      <c r="A71" s="414"/>
      <c r="B71" s="423"/>
      <c r="C71" s="418"/>
      <c r="D71" s="416"/>
      <c r="E71" s="417"/>
      <c r="F71" s="417"/>
      <c r="G71" s="417"/>
      <c r="H71" s="417"/>
      <c r="I71" s="417"/>
      <c r="J71" s="417"/>
    </row>
    <row r="72" spans="1:10" s="385" customFormat="1">
      <c r="A72" s="430">
        <v>755</v>
      </c>
      <c r="B72" s="430"/>
      <c r="C72" s="426" t="s">
        <v>140</v>
      </c>
      <c r="D72" s="412">
        <f t="shared" ref="D72:J72" si="13">D73</f>
        <v>0</v>
      </c>
      <c r="E72" s="413">
        <f t="shared" si="13"/>
        <v>4488</v>
      </c>
      <c r="F72" s="413">
        <f>F73</f>
        <v>4488</v>
      </c>
      <c r="G72" s="413">
        <f t="shared" si="13"/>
        <v>0</v>
      </c>
      <c r="H72" s="413">
        <f t="shared" si="13"/>
        <v>0</v>
      </c>
      <c r="I72" s="413">
        <f t="shared" si="13"/>
        <v>0</v>
      </c>
      <c r="J72" s="413">
        <f t="shared" si="13"/>
        <v>0</v>
      </c>
    </row>
    <row r="73" spans="1:10" s="385" customFormat="1">
      <c r="A73" s="431"/>
      <c r="B73" s="432">
        <v>75515</v>
      </c>
      <c r="C73" s="433" t="s">
        <v>141</v>
      </c>
      <c r="D73" s="434"/>
      <c r="E73" s="417">
        <f>SUM(F73:J73)</f>
        <v>4488</v>
      </c>
      <c r="F73" s="429">
        <v>4488</v>
      </c>
      <c r="G73" s="435"/>
      <c r="H73" s="429"/>
      <c r="I73" s="435"/>
      <c r="J73" s="435"/>
    </row>
    <row r="74" spans="1:10" s="385" customFormat="1">
      <c r="A74" s="414"/>
      <c r="B74" s="423"/>
      <c r="C74" s="418"/>
      <c r="D74" s="416"/>
      <c r="E74" s="417"/>
      <c r="F74" s="417"/>
      <c r="G74" s="417"/>
      <c r="H74" s="417"/>
      <c r="I74" s="417"/>
      <c r="J74" s="417"/>
    </row>
    <row r="75" spans="1:10" s="385" customFormat="1">
      <c r="A75" s="430">
        <v>758</v>
      </c>
      <c r="B75" s="430"/>
      <c r="C75" s="426" t="s">
        <v>95</v>
      </c>
      <c r="D75" s="412">
        <f>SUM(D76:D77)</f>
        <v>0</v>
      </c>
      <c r="E75" s="413">
        <f t="shared" ref="E75:J75" si="14">SUM(E76:E77)</f>
        <v>34878</v>
      </c>
      <c r="F75" s="413">
        <f>SUM(F76:F77)</f>
        <v>23981</v>
      </c>
      <c r="G75" s="413">
        <f t="shared" si="14"/>
        <v>0</v>
      </c>
      <c r="H75" s="413">
        <f t="shared" si="14"/>
        <v>10897</v>
      </c>
      <c r="I75" s="413">
        <f t="shared" si="14"/>
        <v>0</v>
      </c>
      <c r="J75" s="413">
        <f t="shared" si="14"/>
        <v>0</v>
      </c>
    </row>
    <row r="76" spans="1:10" s="385" customFormat="1">
      <c r="A76" s="431"/>
      <c r="B76" s="432">
        <v>75814</v>
      </c>
      <c r="C76" s="433" t="s">
        <v>96</v>
      </c>
      <c r="D76" s="434"/>
      <c r="E76" s="417">
        <f>SUM(F76:J76)</f>
        <v>23981</v>
      </c>
      <c r="F76" s="429">
        <v>23981</v>
      </c>
      <c r="G76" s="435"/>
      <c r="H76" s="429"/>
      <c r="I76" s="435"/>
      <c r="J76" s="435"/>
    </row>
    <row r="77" spans="1:10" s="385" customFormat="1">
      <c r="A77" s="431"/>
      <c r="B77" s="432">
        <v>75818</v>
      </c>
      <c r="C77" s="433" t="s">
        <v>142</v>
      </c>
      <c r="D77" s="436"/>
      <c r="E77" s="417">
        <f>SUM(F77:J77)</f>
        <v>10897</v>
      </c>
      <c r="F77" s="429"/>
      <c r="G77" s="435"/>
      <c r="H77" s="429">
        <v>10897</v>
      </c>
      <c r="I77" s="435"/>
      <c r="J77" s="435"/>
    </row>
    <row r="78" spans="1:10" s="385" customFormat="1">
      <c r="A78" s="414"/>
      <c r="B78" s="423"/>
      <c r="C78" s="418"/>
      <c r="D78" s="416"/>
      <c r="E78" s="417"/>
      <c r="F78" s="417"/>
      <c r="G78" s="417"/>
      <c r="H78" s="417"/>
      <c r="I78" s="417"/>
      <c r="J78" s="417"/>
    </row>
    <row r="79" spans="1:10" s="385" customFormat="1">
      <c r="A79" s="424">
        <v>801</v>
      </c>
      <c r="B79" s="424"/>
      <c r="C79" s="411" t="s">
        <v>89</v>
      </c>
      <c r="D79" s="412">
        <f t="shared" ref="D79:J79" si="15">SUM(D80:D82)</f>
        <v>8</v>
      </c>
      <c r="E79" s="413">
        <f t="shared" si="15"/>
        <v>14883</v>
      </c>
      <c r="F79" s="413">
        <f>SUM(F80:F82)</f>
        <v>3050</v>
      </c>
      <c r="G79" s="413">
        <f t="shared" si="15"/>
        <v>235</v>
      </c>
      <c r="H79" s="413">
        <f t="shared" si="15"/>
        <v>11598</v>
      </c>
      <c r="I79" s="413">
        <f t="shared" si="15"/>
        <v>0</v>
      </c>
      <c r="J79" s="413">
        <f t="shared" si="15"/>
        <v>0</v>
      </c>
    </row>
    <row r="80" spans="1:10" s="385" customFormat="1">
      <c r="A80" s="425"/>
      <c r="B80" s="425">
        <v>80136</v>
      </c>
      <c r="C80" s="415" t="s">
        <v>90</v>
      </c>
      <c r="D80" s="416">
        <v>8</v>
      </c>
      <c r="E80" s="417">
        <f>SUM(F80:J80)</f>
        <v>11183</v>
      </c>
      <c r="F80" s="417"/>
      <c r="G80" s="417">
        <v>8</v>
      </c>
      <c r="H80" s="417">
        <v>11175</v>
      </c>
      <c r="I80" s="417"/>
      <c r="J80" s="417"/>
    </row>
    <row r="81" spans="1:14" s="385" customFormat="1">
      <c r="A81" s="425"/>
      <c r="B81" s="425">
        <v>80146</v>
      </c>
      <c r="C81" s="415" t="s">
        <v>91</v>
      </c>
      <c r="D81" s="416"/>
      <c r="E81" s="417">
        <f>SUM(F81:J81)</f>
        <v>3050</v>
      </c>
      <c r="F81" s="417">
        <v>3050</v>
      </c>
      <c r="G81" s="417"/>
      <c r="H81" s="417"/>
      <c r="I81" s="417"/>
      <c r="J81" s="417"/>
    </row>
    <row r="82" spans="1:14" s="385" customFormat="1">
      <c r="A82" s="425"/>
      <c r="B82" s="425">
        <v>80195</v>
      </c>
      <c r="C82" s="415" t="s">
        <v>25</v>
      </c>
      <c r="D82" s="416"/>
      <c r="E82" s="417">
        <f>SUM(F82:J82)</f>
        <v>650</v>
      </c>
      <c r="F82" s="417"/>
      <c r="G82" s="417">
        <v>227</v>
      </c>
      <c r="H82" s="417">
        <v>423</v>
      </c>
      <c r="I82" s="417"/>
      <c r="J82" s="417"/>
    </row>
    <row r="83" spans="1:14" s="385" customFormat="1">
      <c r="A83" s="414"/>
      <c r="B83" s="423"/>
      <c r="C83" s="418"/>
      <c r="D83" s="416"/>
      <c r="E83" s="417"/>
      <c r="F83" s="417"/>
      <c r="G83" s="417"/>
      <c r="H83" s="417"/>
      <c r="I83" s="417"/>
      <c r="J83" s="417"/>
    </row>
    <row r="84" spans="1:14" s="385" customFormat="1">
      <c r="A84" s="430">
        <v>851</v>
      </c>
      <c r="B84" s="430"/>
      <c r="C84" s="426" t="s">
        <v>83</v>
      </c>
      <c r="D84" s="421">
        <f t="shared" ref="D84:J84" si="16">SUM(D85:D90)</f>
        <v>4866</v>
      </c>
      <c r="E84" s="422">
        <f t="shared" si="16"/>
        <v>166391</v>
      </c>
      <c r="F84" s="422">
        <f t="shared" si="16"/>
        <v>17424</v>
      </c>
      <c r="G84" s="422">
        <f t="shared" si="16"/>
        <v>456</v>
      </c>
      <c r="H84" s="422">
        <f t="shared" si="16"/>
        <v>148045</v>
      </c>
      <c r="I84" s="422">
        <f t="shared" si="16"/>
        <v>466</v>
      </c>
      <c r="J84" s="422">
        <f t="shared" si="16"/>
        <v>0</v>
      </c>
    </row>
    <row r="85" spans="1:14" s="385" customFormat="1">
      <c r="A85" s="431"/>
      <c r="B85" s="437">
        <v>85132</v>
      </c>
      <c r="C85" s="438" t="s">
        <v>122</v>
      </c>
      <c r="D85" s="439">
        <v>4593</v>
      </c>
      <c r="E85" s="417">
        <f t="shared" ref="E85:E90" si="17">SUM(F85:J85)</f>
        <v>131059</v>
      </c>
      <c r="F85" s="440"/>
      <c r="G85" s="440">
        <v>110</v>
      </c>
      <c r="H85" s="440">
        <v>130560</v>
      </c>
      <c r="I85" s="440">
        <v>389</v>
      </c>
      <c r="J85" s="440"/>
    </row>
    <row r="86" spans="1:14" s="385" customFormat="1">
      <c r="A86" s="425"/>
      <c r="B86" s="425">
        <v>85133</v>
      </c>
      <c r="C86" s="415" t="s">
        <v>124</v>
      </c>
      <c r="D86" s="416"/>
      <c r="E86" s="417">
        <f t="shared" si="17"/>
        <v>1171</v>
      </c>
      <c r="F86" s="417"/>
      <c r="G86" s="417">
        <v>1</v>
      </c>
      <c r="H86" s="417">
        <v>1170</v>
      </c>
      <c r="I86" s="417"/>
      <c r="J86" s="417"/>
    </row>
    <row r="87" spans="1:14" s="385" customFormat="1">
      <c r="A87" s="425"/>
      <c r="B87" s="425">
        <v>85141</v>
      </c>
      <c r="C87" s="415" t="s">
        <v>84</v>
      </c>
      <c r="D87" s="416"/>
      <c r="E87" s="417">
        <f t="shared" si="17"/>
        <v>40</v>
      </c>
      <c r="F87" s="417"/>
      <c r="G87" s="417"/>
      <c r="H87" s="417">
        <v>40</v>
      </c>
      <c r="I87" s="417"/>
      <c r="J87" s="417"/>
    </row>
    <row r="88" spans="1:14" s="448" customFormat="1" outlineLevel="2">
      <c r="A88" s="441"/>
      <c r="B88" s="441">
        <v>85146</v>
      </c>
      <c r="C88" s="442" t="s">
        <v>210</v>
      </c>
      <c r="D88" s="443"/>
      <c r="E88" s="444">
        <f>H88+I88</f>
        <v>10926</v>
      </c>
      <c r="F88" s="445"/>
      <c r="G88" s="445"/>
      <c r="H88" s="446">
        <v>10849</v>
      </c>
      <c r="I88" s="445">
        <v>77</v>
      </c>
      <c r="J88" s="445"/>
      <c r="K88" s="447"/>
      <c r="L88" s="447"/>
      <c r="M88" s="447"/>
      <c r="N88" s="447"/>
    </row>
    <row r="89" spans="1:14" s="448" customFormat="1" ht="12.75" customHeight="1" outlineLevel="2">
      <c r="A89" s="449"/>
      <c r="B89" s="449">
        <v>85157</v>
      </c>
      <c r="C89" s="450" t="s">
        <v>209</v>
      </c>
      <c r="D89" s="451"/>
      <c r="E89" s="445">
        <f t="shared" si="17"/>
        <v>22004</v>
      </c>
      <c r="F89" s="446">
        <v>17093</v>
      </c>
      <c r="G89" s="445"/>
      <c r="H89" s="446">
        <v>4911</v>
      </c>
      <c r="I89" s="445"/>
      <c r="J89" s="445"/>
      <c r="K89" s="447"/>
      <c r="L89" s="447"/>
      <c r="M89" s="447"/>
      <c r="N89" s="447"/>
    </row>
    <row r="90" spans="1:14" s="385" customFormat="1">
      <c r="A90" s="425"/>
      <c r="B90" s="425">
        <v>85195</v>
      </c>
      <c r="C90" s="415" t="s">
        <v>222</v>
      </c>
      <c r="D90" s="416">
        <v>273</v>
      </c>
      <c r="E90" s="417">
        <f t="shared" si="17"/>
        <v>1191</v>
      </c>
      <c r="F90" s="417">
        <v>331</v>
      </c>
      <c r="G90" s="417">
        <v>345</v>
      </c>
      <c r="H90" s="417">
        <v>515</v>
      </c>
      <c r="I90" s="417"/>
      <c r="J90" s="417"/>
    </row>
    <row r="91" spans="1:14" s="385" customFormat="1">
      <c r="A91" s="414"/>
      <c r="B91" s="423"/>
      <c r="C91" s="418"/>
      <c r="D91" s="416"/>
      <c r="E91" s="417"/>
      <c r="F91" s="417"/>
      <c r="G91" s="417"/>
      <c r="H91" s="417"/>
      <c r="I91" s="417"/>
      <c r="J91" s="417"/>
    </row>
    <row r="92" spans="1:14" s="385" customFormat="1">
      <c r="A92" s="430">
        <v>852</v>
      </c>
      <c r="B92" s="430"/>
      <c r="C92" s="426" t="s">
        <v>98</v>
      </c>
      <c r="D92" s="421">
        <f t="shared" ref="D92:J92" si="18">SUM(D93:D103)</f>
        <v>425</v>
      </c>
      <c r="E92" s="422">
        <f t="shared" si="18"/>
        <v>224503</v>
      </c>
      <c r="F92" s="422">
        <f t="shared" si="18"/>
        <v>224464</v>
      </c>
      <c r="G92" s="422">
        <f t="shared" si="18"/>
        <v>0</v>
      </c>
      <c r="H92" s="422">
        <f t="shared" si="18"/>
        <v>39</v>
      </c>
      <c r="I92" s="422">
        <f t="shared" si="18"/>
        <v>0</v>
      </c>
      <c r="J92" s="422">
        <f t="shared" si="18"/>
        <v>0</v>
      </c>
    </row>
    <row r="93" spans="1:14" s="385" customFormat="1">
      <c r="A93" s="425"/>
      <c r="B93" s="425">
        <v>85202</v>
      </c>
      <c r="C93" s="415" t="s">
        <v>99</v>
      </c>
      <c r="D93" s="416">
        <v>5</v>
      </c>
      <c r="E93" s="417">
        <f t="shared" ref="E93:E103" si="19">SUM(F93:J93)</f>
        <v>38381</v>
      </c>
      <c r="F93" s="417">
        <v>38381</v>
      </c>
      <c r="G93" s="417"/>
      <c r="H93" s="417"/>
      <c r="I93" s="417"/>
      <c r="J93" s="417"/>
    </row>
    <row r="94" spans="1:14" s="385" customFormat="1">
      <c r="A94" s="425"/>
      <c r="B94" s="425">
        <v>85203</v>
      </c>
      <c r="C94" s="415" t="s">
        <v>100</v>
      </c>
      <c r="D94" s="416"/>
      <c r="E94" s="417">
        <f t="shared" si="19"/>
        <v>40192</v>
      </c>
      <c r="F94" s="417">
        <v>40192</v>
      </c>
      <c r="G94" s="417"/>
      <c r="H94" s="417"/>
      <c r="I94" s="417"/>
      <c r="J94" s="417"/>
    </row>
    <row r="95" spans="1:14" s="385" customFormat="1">
      <c r="A95" s="425"/>
      <c r="B95" s="452">
        <v>85205</v>
      </c>
      <c r="C95" s="453" t="s">
        <v>101</v>
      </c>
      <c r="D95" s="416"/>
      <c r="E95" s="417">
        <f t="shared" si="19"/>
        <v>1318</v>
      </c>
      <c r="F95" s="417">
        <v>1318</v>
      </c>
      <c r="G95" s="417"/>
      <c r="H95" s="417"/>
      <c r="I95" s="417"/>
      <c r="J95" s="417"/>
    </row>
    <row r="96" spans="1:14" s="385" customFormat="1" ht="51">
      <c r="A96" s="452"/>
      <c r="B96" s="425">
        <v>85213</v>
      </c>
      <c r="C96" s="454" t="s">
        <v>223</v>
      </c>
      <c r="D96" s="416"/>
      <c r="E96" s="417">
        <f t="shared" si="19"/>
        <v>5215</v>
      </c>
      <c r="F96" s="417">
        <v>5215</v>
      </c>
      <c r="G96" s="417"/>
      <c r="H96" s="417"/>
      <c r="I96" s="417"/>
      <c r="J96" s="417"/>
    </row>
    <row r="97" spans="1:10" s="385" customFormat="1" ht="25.5">
      <c r="A97" s="425"/>
      <c r="B97" s="425">
        <v>85214</v>
      </c>
      <c r="C97" s="418" t="s">
        <v>224</v>
      </c>
      <c r="D97" s="416"/>
      <c r="E97" s="417">
        <f t="shared" si="19"/>
        <v>32507</v>
      </c>
      <c r="F97" s="417">
        <v>32507</v>
      </c>
      <c r="G97" s="417"/>
      <c r="H97" s="417"/>
      <c r="I97" s="417"/>
      <c r="J97" s="417"/>
    </row>
    <row r="98" spans="1:10" s="385" customFormat="1">
      <c r="A98" s="425"/>
      <c r="B98" s="452">
        <v>85216</v>
      </c>
      <c r="C98" s="455" t="s">
        <v>104</v>
      </c>
      <c r="D98" s="416"/>
      <c r="E98" s="417">
        <f t="shared" si="19"/>
        <v>51506</v>
      </c>
      <c r="F98" s="417">
        <v>51506</v>
      </c>
      <c r="G98" s="417"/>
      <c r="H98" s="417"/>
      <c r="I98" s="417"/>
      <c r="J98" s="417"/>
    </row>
    <row r="99" spans="1:10" s="385" customFormat="1">
      <c r="A99" s="425"/>
      <c r="B99" s="425">
        <v>85219</v>
      </c>
      <c r="C99" s="415" t="s">
        <v>105</v>
      </c>
      <c r="D99" s="416"/>
      <c r="E99" s="417">
        <f t="shared" si="19"/>
        <v>28259</v>
      </c>
      <c r="F99" s="417">
        <v>28259</v>
      </c>
      <c r="G99" s="417"/>
      <c r="H99" s="417"/>
      <c r="I99" s="417"/>
      <c r="J99" s="417"/>
    </row>
    <row r="100" spans="1:10" s="385" customFormat="1">
      <c r="A100" s="425"/>
      <c r="B100" s="425">
        <v>85228</v>
      </c>
      <c r="C100" s="415" t="s">
        <v>106</v>
      </c>
      <c r="D100" s="416">
        <v>390</v>
      </c>
      <c r="E100" s="417">
        <f t="shared" si="19"/>
        <v>4469</v>
      </c>
      <c r="F100" s="417">
        <v>4469</v>
      </c>
      <c r="G100" s="417"/>
      <c r="H100" s="417"/>
      <c r="I100" s="417"/>
      <c r="J100" s="417"/>
    </row>
    <row r="101" spans="1:10" s="385" customFormat="1">
      <c r="A101" s="425"/>
      <c r="B101" s="456">
        <v>85230</v>
      </c>
      <c r="C101" s="457" t="s">
        <v>107</v>
      </c>
      <c r="D101" s="416"/>
      <c r="E101" s="417">
        <f t="shared" si="19"/>
        <v>22267</v>
      </c>
      <c r="F101" s="417">
        <v>22267</v>
      </c>
      <c r="G101" s="417"/>
      <c r="H101" s="417"/>
      <c r="I101" s="417"/>
      <c r="J101" s="417"/>
    </row>
    <row r="102" spans="1:10" s="385" customFormat="1">
      <c r="A102" s="425"/>
      <c r="B102" s="425">
        <v>85231</v>
      </c>
      <c r="C102" s="453" t="s">
        <v>109</v>
      </c>
      <c r="D102" s="416"/>
      <c r="E102" s="417">
        <f t="shared" si="19"/>
        <v>100</v>
      </c>
      <c r="F102" s="417">
        <v>100</v>
      </c>
      <c r="G102" s="417"/>
      <c r="H102" s="417"/>
      <c r="I102" s="417"/>
      <c r="J102" s="417"/>
    </row>
    <row r="103" spans="1:10" s="385" customFormat="1">
      <c r="A103" s="425"/>
      <c r="B103" s="425">
        <v>85295</v>
      </c>
      <c r="C103" s="415" t="s">
        <v>25</v>
      </c>
      <c r="D103" s="416">
        <v>30</v>
      </c>
      <c r="E103" s="417">
        <f t="shared" si="19"/>
        <v>289</v>
      </c>
      <c r="F103" s="417">
        <v>250</v>
      </c>
      <c r="G103" s="417"/>
      <c r="H103" s="417">
        <v>39</v>
      </c>
      <c r="I103" s="417"/>
      <c r="J103" s="417"/>
    </row>
    <row r="104" spans="1:10" s="385" customFormat="1">
      <c r="A104" s="414"/>
      <c r="B104" s="423"/>
      <c r="C104" s="418"/>
      <c r="D104" s="416"/>
      <c r="E104" s="417"/>
      <c r="F104" s="417"/>
      <c r="G104" s="417"/>
      <c r="H104" s="417"/>
      <c r="I104" s="417"/>
      <c r="J104" s="417"/>
    </row>
    <row r="105" spans="1:10" s="385" customFormat="1">
      <c r="A105" s="424">
        <v>853</v>
      </c>
      <c r="B105" s="424"/>
      <c r="C105" s="411" t="s">
        <v>118</v>
      </c>
      <c r="D105" s="412">
        <f>SUM(D106:D107)</f>
        <v>1462</v>
      </c>
      <c r="E105" s="413">
        <f t="shared" ref="E105:J105" si="20">SUM(E106:E107)</f>
        <v>10756</v>
      </c>
      <c r="F105" s="413">
        <f>SUM(F106:F107)</f>
        <v>9428</v>
      </c>
      <c r="G105" s="413">
        <f t="shared" si="20"/>
        <v>2</v>
      </c>
      <c r="H105" s="413">
        <f t="shared" si="20"/>
        <v>1326</v>
      </c>
      <c r="I105" s="413">
        <f t="shared" si="20"/>
        <v>0</v>
      </c>
      <c r="J105" s="413">
        <f t="shared" si="20"/>
        <v>0</v>
      </c>
    </row>
    <row r="106" spans="1:10" s="385" customFormat="1">
      <c r="A106" s="425"/>
      <c r="B106" s="425">
        <v>85321</v>
      </c>
      <c r="C106" s="415" t="s">
        <v>119</v>
      </c>
      <c r="D106" s="416">
        <v>112</v>
      </c>
      <c r="E106" s="417">
        <f>SUM(F106:J106)</f>
        <v>10756</v>
      </c>
      <c r="F106" s="417">
        <v>9428</v>
      </c>
      <c r="G106" s="417">
        <v>2</v>
      </c>
      <c r="H106" s="417">
        <v>1326</v>
      </c>
      <c r="I106" s="417"/>
      <c r="J106" s="417"/>
    </row>
    <row r="107" spans="1:10" s="385" customFormat="1">
      <c r="A107" s="425"/>
      <c r="B107" s="425">
        <v>85333</v>
      </c>
      <c r="C107" s="458" t="s">
        <v>144</v>
      </c>
      <c r="D107" s="416">
        <v>1350</v>
      </c>
      <c r="E107" s="417">
        <f>SUM(F107:J107)</f>
        <v>0</v>
      </c>
      <c r="F107" s="417"/>
      <c r="G107" s="417"/>
      <c r="H107" s="417"/>
      <c r="I107" s="417"/>
      <c r="J107" s="417"/>
    </row>
    <row r="108" spans="1:10" s="385" customFormat="1">
      <c r="A108" s="414"/>
      <c r="B108" s="423"/>
      <c r="C108" s="418"/>
      <c r="D108" s="416"/>
      <c r="E108" s="417"/>
      <c r="F108" s="417"/>
      <c r="G108" s="417"/>
      <c r="H108" s="417"/>
      <c r="I108" s="417"/>
      <c r="J108" s="417"/>
    </row>
    <row r="109" spans="1:10" s="385" customFormat="1">
      <c r="A109" s="430">
        <v>854</v>
      </c>
      <c r="B109" s="430"/>
      <c r="C109" s="426" t="s">
        <v>92</v>
      </c>
      <c r="D109" s="421">
        <f t="shared" ref="D109:J109" si="21">D110</f>
        <v>0</v>
      </c>
      <c r="E109" s="422">
        <f t="shared" si="21"/>
        <v>2057</v>
      </c>
      <c r="F109" s="422">
        <f>F110</f>
        <v>2057</v>
      </c>
      <c r="G109" s="422">
        <f t="shared" si="21"/>
        <v>0</v>
      </c>
      <c r="H109" s="422">
        <f t="shared" si="21"/>
        <v>0</v>
      </c>
      <c r="I109" s="422">
        <f t="shared" si="21"/>
        <v>0</v>
      </c>
      <c r="J109" s="422">
        <f t="shared" si="21"/>
        <v>0</v>
      </c>
    </row>
    <row r="110" spans="1:10" s="385" customFormat="1" ht="25.5">
      <c r="A110" s="425"/>
      <c r="B110" s="425">
        <v>85412</v>
      </c>
      <c r="C110" s="428" t="s">
        <v>93</v>
      </c>
      <c r="D110" s="416"/>
      <c r="E110" s="417">
        <f>SUM(F110:J110)</f>
        <v>2057</v>
      </c>
      <c r="F110" s="417">
        <v>2057</v>
      </c>
      <c r="G110" s="417"/>
      <c r="H110" s="417"/>
      <c r="I110" s="417"/>
      <c r="J110" s="417"/>
    </row>
    <row r="111" spans="1:10" s="385" customFormat="1">
      <c r="A111" s="425"/>
      <c r="B111" s="425"/>
      <c r="C111" s="428"/>
      <c r="D111" s="416"/>
      <c r="E111" s="417"/>
      <c r="F111" s="417"/>
      <c r="G111" s="417"/>
      <c r="H111" s="417"/>
      <c r="I111" s="417"/>
      <c r="J111" s="417"/>
    </row>
    <row r="112" spans="1:10" s="385" customFormat="1">
      <c r="A112" s="430">
        <v>855</v>
      </c>
      <c r="B112" s="430"/>
      <c r="C112" s="426" t="s">
        <v>110</v>
      </c>
      <c r="D112" s="421">
        <f t="shared" ref="D112:J112" si="22">SUM(D113:D119)</f>
        <v>22001</v>
      </c>
      <c r="E112" s="422">
        <f t="shared" si="22"/>
        <v>646350</v>
      </c>
      <c r="F112" s="422">
        <f t="shared" si="22"/>
        <v>643285</v>
      </c>
      <c r="G112" s="422">
        <f t="shared" si="22"/>
        <v>0</v>
      </c>
      <c r="H112" s="422">
        <f t="shared" si="22"/>
        <v>3042</v>
      </c>
      <c r="I112" s="422">
        <f t="shared" si="22"/>
        <v>0</v>
      </c>
      <c r="J112" s="422">
        <f t="shared" si="22"/>
        <v>23</v>
      </c>
    </row>
    <row r="113" spans="1:10" s="385" customFormat="1" ht="38.25">
      <c r="A113" s="425"/>
      <c r="B113" s="456">
        <v>85502</v>
      </c>
      <c r="C113" s="459" t="s">
        <v>166</v>
      </c>
      <c r="D113" s="416">
        <v>22000</v>
      </c>
      <c r="E113" s="417">
        <f t="shared" ref="E113:E119" si="23">SUM(F113:J113)</f>
        <v>628545</v>
      </c>
      <c r="F113" s="417">
        <v>628545</v>
      </c>
      <c r="G113" s="417"/>
      <c r="H113" s="417"/>
      <c r="I113" s="417"/>
      <c r="J113" s="417"/>
    </row>
    <row r="114" spans="1:10" s="385" customFormat="1">
      <c r="A114" s="425"/>
      <c r="B114" s="456">
        <v>85503</v>
      </c>
      <c r="C114" s="457" t="s">
        <v>232</v>
      </c>
      <c r="D114" s="416"/>
      <c r="E114" s="417">
        <f t="shared" si="23"/>
        <v>40</v>
      </c>
      <c r="F114" s="417">
        <v>40</v>
      </c>
      <c r="G114" s="417"/>
      <c r="H114" s="417"/>
      <c r="I114" s="417"/>
      <c r="J114" s="417"/>
    </row>
    <row r="115" spans="1:10" s="385" customFormat="1">
      <c r="A115" s="425"/>
      <c r="B115" s="456">
        <v>85508</v>
      </c>
      <c r="C115" s="460" t="s">
        <v>114</v>
      </c>
      <c r="D115" s="416"/>
      <c r="E115" s="417">
        <f t="shared" si="23"/>
        <v>100</v>
      </c>
      <c r="F115" s="417">
        <v>100</v>
      </c>
      <c r="G115" s="417"/>
      <c r="H115" s="417"/>
      <c r="I115" s="417"/>
      <c r="J115" s="417"/>
    </row>
    <row r="116" spans="1:10" s="385" customFormat="1">
      <c r="A116" s="425"/>
      <c r="B116" s="456">
        <v>85509</v>
      </c>
      <c r="C116" s="460" t="s">
        <v>115</v>
      </c>
      <c r="D116" s="416"/>
      <c r="E116" s="417">
        <f t="shared" si="23"/>
        <v>3880</v>
      </c>
      <c r="F116" s="417">
        <v>3880</v>
      </c>
      <c r="G116" s="417"/>
      <c r="H116" s="417"/>
      <c r="I116" s="417"/>
      <c r="J116" s="417"/>
    </row>
    <row r="117" spans="1:10" s="385" customFormat="1" ht="38.25">
      <c r="A117" s="425"/>
      <c r="B117" s="456">
        <v>85513</v>
      </c>
      <c r="C117" s="460" t="s">
        <v>230</v>
      </c>
      <c r="D117" s="416"/>
      <c r="E117" s="417">
        <f t="shared" si="23"/>
        <v>10720</v>
      </c>
      <c r="F117" s="417">
        <v>10720</v>
      </c>
      <c r="G117" s="417"/>
      <c r="H117" s="417"/>
      <c r="I117" s="417"/>
      <c r="J117" s="417"/>
    </row>
    <row r="118" spans="1:10" s="385" customFormat="1" ht="38.25">
      <c r="A118" s="425"/>
      <c r="B118" s="456">
        <v>85515</v>
      </c>
      <c r="C118" s="460" t="s">
        <v>136</v>
      </c>
      <c r="D118" s="416">
        <v>1</v>
      </c>
      <c r="E118" s="417">
        <f t="shared" si="23"/>
        <v>2988</v>
      </c>
      <c r="F118" s="417"/>
      <c r="G118" s="417"/>
      <c r="H118" s="417">
        <v>2988</v>
      </c>
      <c r="I118" s="417"/>
      <c r="J118" s="417"/>
    </row>
    <row r="119" spans="1:10" s="385" customFormat="1">
      <c r="A119" s="425"/>
      <c r="B119" s="456">
        <v>85516</v>
      </c>
      <c r="C119" s="460" t="s">
        <v>233</v>
      </c>
      <c r="D119" s="416"/>
      <c r="E119" s="417">
        <f t="shared" si="23"/>
        <v>77</v>
      </c>
      <c r="F119" s="417"/>
      <c r="G119" s="417"/>
      <c r="H119" s="417">
        <v>54</v>
      </c>
      <c r="I119" s="417"/>
      <c r="J119" s="417">
        <v>23</v>
      </c>
    </row>
    <row r="120" spans="1:10" s="385" customFormat="1">
      <c r="A120" s="414"/>
      <c r="B120" s="423"/>
      <c r="C120" s="418"/>
      <c r="D120" s="416"/>
      <c r="E120" s="417"/>
      <c r="F120" s="417"/>
      <c r="G120" s="417"/>
      <c r="H120" s="417"/>
      <c r="I120" s="417"/>
      <c r="J120" s="417"/>
    </row>
    <row r="121" spans="1:10" s="385" customFormat="1">
      <c r="A121" s="419">
        <v>900</v>
      </c>
      <c r="B121" s="419"/>
      <c r="C121" s="426" t="s">
        <v>37</v>
      </c>
      <c r="D121" s="421">
        <f t="shared" ref="D121:J121" si="24">SUM(D122:D124)</f>
        <v>208</v>
      </c>
      <c r="E121" s="422">
        <f t="shared" si="24"/>
        <v>10601</v>
      </c>
      <c r="F121" s="422">
        <f t="shared" si="24"/>
        <v>72</v>
      </c>
      <c r="G121" s="422">
        <f t="shared" si="24"/>
        <v>16</v>
      </c>
      <c r="H121" s="422">
        <f t="shared" si="24"/>
        <v>10363</v>
      </c>
      <c r="I121" s="422">
        <f t="shared" si="24"/>
        <v>150</v>
      </c>
      <c r="J121" s="422">
        <f t="shared" si="24"/>
        <v>0</v>
      </c>
    </row>
    <row r="122" spans="1:10" s="385" customFormat="1">
      <c r="A122" s="425"/>
      <c r="B122" s="425">
        <v>90014</v>
      </c>
      <c r="C122" s="415" t="s">
        <v>126</v>
      </c>
      <c r="D122" s="416">
        <v>199</v>
      </c>
      <c r="E122" s="417">
        <f>SUM(F122:J122)</f>
        <v>10524</v>
      </c>
      <c r="F122" s="416"/>
      <c r="G122" s="417">
        <v>16</v>
      </c>
      <c r="H122" s="417">
        <v>10358</v>
      </c>
      <c r="I122" s="417">
        <v>150</v>
      </c>
      <c r="J122" s="417"/>
    </row>
    <row r="123" spans="1:10" s="385" customFormat="1">
      <c r="A123" s="425"/>
      <c r="B123" s="425">
        <v>90026</v>
      </c>
      <c r="C123" s="415" t="s">
        <v>208</v>
      </c>
      <c r="D123" s="416">
        <v>9</v>
      </c>
      <c r="E123" s="417">
        <f>SUM(F123:J123)</f>
        <v>4</v>
      </c>
      <c r="F123" s="416">
        <v>4</v>
      </c>
      <c r="G123" s="417"/>
      <c r="H123" s="417"/>
      <c r="I123" s="417"/>
      <c r="J123" s="417"/>
    </row>
    <row r="124" spans="1:10" s="385" customFormat="1">
      <c r="A124" s="425"/>
      <c r="B124" s="425">
        <v>90095</v>
      </c>
      <c r="C124" s="415" t="s">
        <v>25</v>
      </c>
      <c r="D124" s="416"/>
      <c r="E124" s="417">
        <f>SUM(F124:J124)</f>
        <v>73</v>
      </c>
      <c r="F124" s="417">
        <v>68</v>
      </c>
      <c r="G124" s="417"/>
      <c r="H124" s="417">
        <v>5</v>
      </c>
      <c r="I124" s="417"/>
      <c r="J124" s="417"/>
    </row>
    <row r="125" spans="1:10" s="385" customFormat="1">
      <c r="A125" s="414"/>
      <c r="B125" s="423"/>
      <c r="C125" s="418"/>
      <c r="D125" s="416"/>
      <c r="E125" s="417"/>
      <c r="F125" s="417"/>
      <c r="G125" s="417"/>
      <c r="H125" s="417"/>
      <c r="I125" s="417"/>
      <c r="J125" s="417"/>
    </row>
    <row r="126" spans="1:10" s="385" customFormat="1">
      <c r="A126" s="424">
        <v>921</v>
      </c>
      <c r="B126" s="424"/>
      <c r="C126" s="411" t="s">
        <v>128</v>
      </c>
      <c r="D126" s="412">
        <f t="shared" ref="D126:J126" si="25">SUM(D127:D128)</f>
        <v>0</v>
      </c>
      <c r="E126" s="413">
        <f t="shared" si="25"/>
        <v>4887</v>
      </c>
      <c r="F126" s="413">
        <f t="shared" si="25"/>
        <v>815</v>
      </c>
      <c r="G126" s="413">
        <f t="shared" si="25"/>
        <v>10</v>
      </c>
      <c r="H126" s="413">
        <f t="shared" si="25"/>
        <v>4062</v>
      </c>
      <c r="I126" s="413">
        <f t="shared" si="25"/>
        <v>0</v>
      </c>
      <c r="J126" s="413">
        <f t="shared" si="25"/>
        <v>0</v>
      </c>
    </row>
    <row r="127" spans="1:10" s="385" customFormat="1">
      <c r="A127" s="425"/>
      <c r="B127" s="425">
        <v>92120</v>
      </c>
      <c r="C127" s="453" t="s">
        <v>129</v>
      </c>
      <c r="D127" s="416"/>
      <c r="E127" s="417">
        <f>SUM(F127:J127)</f>
        <v>1135</v>
      </c>
      <c r="F127" s="417">
        <v>815</v>
      </c>
      <c r="G127" s="417"/>
      <c r="H127" s="417">
        <v>320</v>
      </c>
      <c r="I127" s="417"/>
      <c r="J127" s="417"/>
    </row>
    <row r="128" spans="1:10" s="385" customFormat="1">
      <c r="A128" s="425"/>
      <c r="B128" s="425">
        <v>92121</v>
      </c>
      <c r="C128" s="415" t="s">
        <v>130</v>
      </c>
      <c r="D128" s="416"/>
      <c r="E128" s="417">
        <f>SUM(F128:J128)</f>
        <v>3752</v>
      </c>
      <c r="F128" s="417"/>
      <c r="G128" s="417">
        <v>10</v>
      </c>
      <c r="H128" s="417">
        <v>3742</v>
      </c>
      <c r="I128" s="417"/>
      <c r="J128" s="417"/>
    </row>
    <row r="129" spans="1:10" s="385" customFormat="1">
      <c r="A129" s="414"/>
      <c r="B129" s="423"/>
      <c r="C129" s="418"/>
      <c r="D129" s="416"/>
      <c r="E129" s="417"/>
      <c r="F129" s="417"/>
      <c r="G129" s="417"/>
      <c r="H129" s="417"/>
      <c r="I129" s="417"/>
      <c r="J129" s="417"/>
    </row>
    <row r="130" spans="1:10" s="385" customFormat="1" ht="25.5">
      <c r="A130" s="431">
        <v>925</v>
      </c>
      <c r="B130" s="431"/>
      <c r="C130" s="461" t="s">
        <v>39</v>
      </c>
      <c r="D130" s="421">
        <f>D132</f>
        <v>0</v>
      </c>
      <c r="E130" s="422">
        <f t="shared" ref="E130:J130" si="26">SUM(E131:E132)</f>
        <v>1010</v>
      </c>
      <c r="F130" s="422">
        <f>SUM(F131:F132)</f>
        <v>1000</v>
      </c>
      <c r="G130" s="422">
        <f t="shared" si="26"/>
        <v>10</v>
      </c>
      <c r="H130" s="422">
        <f t="shared" si="26"/>
        <v>0</v>
      </c>
      <c r="I130" s="422">
        <f t="shared" si="26"/>
        <v>0</v>
      </c>
      <c r="J130" s="422">
        <f t="shared" si="26"/>
        <v>0</v>
      </c>
    </row>
    <row r="131" spans="1:10" s="385" customFormat="1">
      <c r="A131" s="431"/>
      <c r="B131" s="425">
        <v>92502</v>
      </c>
      <c r="C131" s="415" t="s">
        <v>40</v>
      </c>
      <c r="D131" s="462"/>
      <c r="E131" s="417">
        <f>SUM(F131:J131)</f>
        <v>1000</v>
      </c>
      <c r="F131" s="415">
        <v>1000</v>
      </c>
      <c r="G131" s="415"/>
      <c r="H131" s="415"/>
      <c r="I131" s="415"/>
      <c r="J131" s="417"/>
    </row>
    <row r="132" spans="1:10" s="385" customFormat="1">
      <c r="A132" s="463"/>
      <c r="B132" s="464">
        <v>92595</v>
      </c>
      <c r="C132" s="465" t="s">
        <v>25</v>
      </c>
      <c r="D132" s="466"/>
      <c r="E132" s="467">
        <f>SUM(F132:J132)</f>
        <v>10</v>
      </c>
      <c r="F132" s="465"/>
      <c r="G132" s="465">
        <v>10</v>
      </c>
      <c r="H132" s="465"/>
      <c r="I132" s="465"/>
      <c r="J132" s="467"/>
    </row>
    <row r="133" spans="1:10">
      <c r="A133" s="468"/>
      <c r="B133" s="468"/>
      <c r="C133" s="468"/>
      <c r="D133" s="469"/>
      <c r="E133" s="468"/>
      <c r="F133" s="468"/>
      <c r="G133" s="468"/>
      <c r="H133" s="468"/>
      <c r="I133" s="468"/>
      <c r="J133" s="468"/>
    </row>
  </sheetData>
  <autoFilter ref="A1:A133" xr:uid="{00000000-0009-0000-0000-000001000000}"/>
  <mergeCells count="10">
    <mergeCell ref="D14:I14"/>
    <mergeCell ref="A5:J5"/>
    <mergeCell ref="A6:J6"/>
    <mergeCell ref="A7:J7"/>
    <mergeCell ref="F9:J9"/>
    <mergeCell ref="F10:F13"/>
    <mergeCell ref="G10:G13"/>
    <mergeCell ref="H10:H13"/>
    <mergeCell ref="I10:I13"/>
    <mergeCell ref="J10:J13"/>
  </mergeCells>
  <pageMargins left="0.47244094488188981" right="0.55118110236220474" top="0.51181102362204722" bottom="0.51181102362204722" header="0.51181102362204722" footer="0.51181102362204722"/>
  <pageSetup paperSize="9" scale="99" fitToHeight="0" orientation="landscape" r:id="rId1"/>
  <headerFooter alignWithMargins="0"/>
  <rowBreaks count="4" manualBreakCount="4">
    <brk id="37" max="9" man="1"/>
    <brk id="70" max="9" man="1"/>
    <brk id="96" max="9" man="1"/>
    <brk id="120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9EB2F-3C96-4F1C-947A-82C896171795}">
  <sheetPr>
    <pageSetUpPr fitToPage="1"/>
  </sheetPr>
  <dimension ref="A1:K420"/>
  <sheetViews>
    <sheetView view="pageBreakPreview" zoomScale="93" zoomScaleNormal="85" zoomScaleSheetLayoutView="93" workbookViewId="0">
      <selection activeCell="J4" sqref="J2:J4"/>
    </sheetView>
  </sheetViews>
  <sheetFormatPr defaultColWidth="14.42578125" defaultRowHeight="12.75" outlineLevelRow="2"/>
  <cols>
    <col min="1" max="1" width="5" style="164" customWidth="1"/>
    <col min="2" max="2" width="8.140625" style="164" customWidth="1"/>
    <col min="3" max="3" width="42" style="164" customWidth="1"/>
    <col min="4" max="4" width="9.42578125" style="161" customWidth="1"/>
    <col min="5" max="5" width="11.28515625" style="164" customWidth="1"/>
    <col min="6" max="6" width="11.140625" style="164" customWidth="1"/>
    <col min="7" max="7" width="10.42578125" style="164" customWidth="1"/>
    <col min="8" max="8" width="9.42578125" style="164" customWidth="1"/>
    <col min="9" max="9" width="10.5703125" style="164" customWidth="1"/>
    <col min="10" max="10" width="14.5703125" style="164" customWidth="1"/>
    <col min="11" max="11" width="9.140625" style="164" customWidth="1"/>
    <col min="12" max="16384" width="14.42578125" style="164"/>
  </cols>
  <sheetData>
    <row r="1" spans="1:11" s="124" customFormat="1">
      <c r="A1" s="122"/>
      <c r="B1" s="123"/>
      <c r="D1" s="125"/>
      <c r="J1" s="126" t="s">
        <v>225</v>
      </c>
    </row>
    <row r="2" spans="1:11" s="124" customFormat="1">
      <c r="A2" s="122"/>
      <c r="B2" s="123"/>
      <c r="D2" s="125"/>
      <c r="J2" s="126" t="s">
        <v>265</v>
      </c>
    </row>
    <row r="3" spans="1:11" s="124" customFormat="1">
      <c r="A3" s="122"/>
      <c r="B3" s="123"/>
      <c r="D3" s="125"/>
      <c r="G3" s="127"/>
      <c r="H3" s="127"/>
      <c r="I3" s="127"/>
      <c r="J3" s="126" t="s">
        <v>213</v>
      </c>
    </row>
    <row r="4" spans="1:11" s="124" customFormat="1">
      <c r="A4" s="122"/>
      <c r="B4" s="123"/>
      <c r="D4" s="125"/>
      <c r="J4" s="126" t="s">
        <v>262</v>
      </c>
    </row>
    <row r="5" spans="1:11" s="124" customFormat="1" ht="15">
      <c r="A5" s="513" t="s">
        <v>234</v>
      </c>
      <c r="B5" s="513"/>
      <c r="C5" s="513"/>
      <c r="D5" s="513"/>
      <c r="E5" s="513"/>
      <c r="F5" s="513"/>
      <c r="G5" s="513"/>
      <c r="H5" s="513"/>
      <c r="I5" s="513"/>
      <c r="J5" s="513"/>
    </row>
    <row r="6" spans="1:11" s="124" customFormat="1" ht="15">
      <c r="A6" s="530" t="s">
        <v>226</v>
      </c>
      <c r="B6" s="530"/>
      <c r="C6" s="530"/>
      <c r="D6" s="530"/>
      <c r="E6" s="530"/>
      <c r="F6" s="530"/>
      <c r="G6" s="530"/>
      <c r="H6" s="530"/>
      <c r="I6" s="530"/>
      <c r="J6" s="530"/>
    </row>
    <row r="7" spans="1:11" s="124" customFormat="1" ht="15">
      <c r="A7" s="531" t="s">
        <v>261</v>
      </c>
      <c r="B7" s="531"/>
      <c r="C7" s="531"/>
      <c r="D7" s="531"/>
      <c r="E7" s="531"/>
      <c r="F7" s="531"/>
      <c r="G7" s="531"/>
      <c r="H7" s="531"/>
      <c r="I7" s="531"/>
      <c r="J7" s="531"/>
    </row>
    <row r="8" spans="1:11" ht="12.75" customHeight="1">
      <c r="A8" s="158"/>
      <c r="B8" s="159"/>
      <c r="C8" s="160"/>
      <c r="E8" s="160"/>
      <c r="F8" s="160"/>
      <c r="G8" s="160"/>
      <c r="H8" s="160"/>
      <c r="I8" s="160"/>
      <c r="J8" s="162"/>
      <c r="K8" s="160"/>
    </row>
    <row r="9" spans="1:11" ht="12.75" customHeight="1">
      <c r="A9" s="158"/>
      <c r="B9" s="159"/>
      <c r="C9" s="160"/>
      <c r="E9" s="160"/>
      <c r="F9" s="160"/>
      <c r="G9" s="160"/>
      <c r="H9" s="160"/>
      <c r="I9" s="160"/>
      <c r="J9" s="160"/>
      <c r="K9" s="160"/>
    </row>
    <row r="10" spans="1:11" ht="56.25" customHeight="1">
      <c r="A10" s="535" t="s">
        <v>0</v>
      </c>
      <c r="B10" s="535" t="s">
        <v>1</v>
      </c>
      <c r="C10" s="535" t="s">
        <v>2</v>
      </c>
      <c r="D10" s="535" t="s">
        <v>3</v>
      </c>
      <c r="E10" s="535" t="s">
        <v>4</v>
      </c>
      <c r="F10" s="537" t="s">
        <v>5</v>
      </c>
      <c r="G10" s="538"/>
      <c r="H10" s="538"/>
      <c r="I10" s="538"/>
      <c r="J10" s="539"/>
      <c r="K10" s="160"/>
    </row>
    <row r="11" spans="1:11" ht="12.75" customHeight="1">
      <c r="A11" s="533"/>
      <c r="B11" s="533"/>
      <c r="C11" s="533"/>
      <c r="D11" s="533"/>
      <c r="E11" s="533"/>
      <c r="F11" s="532" t="s">
        <v>6</v>
      </c>
      <c r="G11" s="532" t="s">
        <v>7</v>
      </c>
      <c r="H11" s="532" t="s">
        <v>8</v>
      </c>
      <c r="I11" s="532" t="s">
        <v>9</v>
      </c>
      <c r="J11" s="534" t="s">
        <v>10</v>
      </c>
      <c r="K11" s="160"/>
    </row>
    <row r="12" spans="1:11" ht="37.5" customHeight="1">
      <c r="A12" s="533"/>
      <c r="B12" s="533"/>
      <c r="C12" s="533"/>
      <c r="D12" s="536"/>
      <c r="E12" s="536"/>
      <c r="F12" s="533"/>
      <c r="G12" s="533"/>
      <c r="H12" s="533"/>
      <c r="I12" s="533"/>
      <c r="J12" s="533"/>
      <c r="K12" s="160"/>
    </row>
    <row r="13" spans="1:11" ht="13.5" customHeight="1">
      <c r="A13" s="536"/>
      <c r="B13" s="536"/>
      <c r="C13" s="536"/>
      <c r="D13" s="537" t="s">
        <v>15</v>
      </c>
      <c r="E13" s="538"/>
      <c r="F13" s="538"/>
      <c r="G13" s="538"/>
      <c r="H13" s="538"/>
      <c r="I13" s="538"/>
      <c r="J13" s="539"/>
      <c r="K13" s="160"/>
    </row>
    <row r="14" spans="1:11" ht="16.5" customHeight="1">
      <c r="A14" s="165">
        <v>1</v>
      </c>
      <c r="B14" s="165">
        <v>2</v>
      </c>
      <c r="C14" s="165">
        <v>3</v>
      </c>
      <c r="D14" s="165">
        <v>4</v>
      </c>
      <c r="E14" s="165">
        <v>5</v>
      </c>
      <c r="F14" s="165">
        <v>6</v>
      </c>
      <c r="G14" s="165">
        <v>7</v>
      </c>
      <c r="H14" s="165">
        <v>8</v>
      </c>
      <c r="I14" s="165">
        <v>9</v>
      </c>
      <c r="J14" s="165">
        <v>10</v>
      </c>
      <c r="K14" s="160"/>
    </row>
    <row r="15" spans="1:11" ht="21.75" customHeight="1" thickBot="1">
      <c r="A15" s="166"/>
      <c r="B15" s="167"/>
      <c r="C15" s="168" t="s">
        <v>16</v>
      </c>
      <c r="D15" s="169">
        <f>SUM(D17+D39+D43+D49+D53+D57+D64+D68+D72+D76+D80+D95+D100+D109+D137+D141+D145+D149+D153+D158+D189+D210)</f>
        <v>121413</v>
      </c>
      <c r="E15" s="169">
        <f>SUM(E17+E39+E43+E49+E53+E57+E64+E68+E72+E76+E80+E95+E100+E109+E137+E141+E145+E149+E153+E158+E189+E210+E217)</f>
        <v>1625906</v>
      </c>
      <c r="F15" s="169">
        <f>SUM(F17+F39+F43+F49+F53+F57+F64+F68+F72+F76+F80+F95+F100+F109+F137+F141+F145+F149+F153+F158+F189+F210+F217)</f>
        <v>1218406</v>
      </c>
      <c r="G15" s="169">
        <f>SUM(G17+G39+G43+G49+G53+G57+G64+G68+G72+G76+G80+G95+G100+G109+G137+G141+G145+G149+G153+G158+G189+G210)</f>
        <v>1239</v>
      </c>
      <c r="H15" s="169">
        <f>SUM(H17+H39+H43+H49+H53+H57+H64+H68+H72+H76+H80+H95+H100+H109+H137+H141+H145+H149+H153+H158+H189+H210)</f>
        <v>382295</v>
      </c>
      <c r="I15" s="169">
        <f>SUM(I17+I39+I43+I49+I53+I57+I64+I68+I72+I76+I80+I95+I100+I109+I137+I141+I145+I149+I153+I158+I189+I210)</f>
        <v>13724</v>
      </c>
      <c r="J15" s="169">
        <f>SUM(J17+J39+J43+J49+J53+J57+J64+J68+J72+J76+J80+J95+J100+J109+J137+J141+J145+J149+J153+J158+J189+J210)</f>
        <v>10242</v>
      </c>
      <c r="K15" s="170"/>
    </row>
    <row r="16" spans="1:11" ht="12.75" customHeight="1">
      <c r="A16" s="171"/>
      <c r="B16" s="172"/>
      <c r="C16" s="173"/>
      <c r="D16" s="174"/>
      <c r="E16" s="175"/>
      <c r="F16" s="175"/>
      <c r="G16" s="175"/>
      <c r="H16" s="175"/>
      <c r="I16" s="175"/>
      <c r="J16" s="176"/>
      <c r="K16" s="180"/>
    </row>
    <row r="17" spans="1:11" s="163" customFormat="1" ht="25.5" customHeight="1" outlineLevel="1">
      <c r="A17" s="181"/>
      <c r="B17" s="182"/>
      <c r="C17" s="183" t="s">
        <v>17</v>
      </c>
      <c r="D17" s="184">
        <f>D18+D23+D28+D32+D36</f>
        <v>106</v>
      </c>
      <c r="E17" s="185">
        <f>F17+G17+H17+I17+J17</f>
        <v>65065</v>
      </c>
      <c r="F17" s="185">
        <f>F18+F23+F28+F32+F36</f>
        <v>54160</v>
      </c>
      <c r="G17" s="185">
        <f>G18+G23+G28+G32+G36</f>
        <v>0</v>
      </c>
      <c r="H17" s="185">
        <f>H18+H23+H28+H32+H36</f>
        <v>3413</v>
      </c>
      <c r="I17" s="185">
        <f>I18+I23+I28+I32+I36</f>
        <v>392</v>
      </c>
      <c r="J17" s="185">
        <f>J18+J23+J28+J32+J36</f>
        <v>7100</v>
      </c>
      <c r="K17" s="186"/>
    </row>
    <row r="18" spans="1:11" s="163" customFormat="1" ht="12.75" customHeight="1" outlineLevel="1">
      <c r="A18" s="187" t="s">
        <v>18</v>
      </c>
      <c r="B18" s="187"/>
      <c r="C18" s="188" t="s">
        <v>19</v>
      </c>
      <c r="D18" s="189">
        <f>SUM(D19:D21)</f>
        <v>0</v>
      </c>
      <c r="E18" s="190">
        <f t="shared" ref="E18:E21" si="0">F18+G18+H18+I18+J18</f>
        <v>9624</v>
      </c>
      <c r="F18" s="190">
        <f t="shared" ref="F18:J18" si="1">SUM(F19:F21)</f>
        <v>2480</v>
      </c>
      <c r="G18" s="190">
        <f t="shared" si="1"/>
        <v>0</v>
      </c>
      <c r="H18" s="190">
        <f t="shared" si="1"/>
        <v>44</v>
      </c>
      <c r="I18" s="190">
        <f t="shared" si="1"/>
        <v>0</v>
      </c>
      <c r="J18" s="190">
        <f t="shared" si="1"/>
        <v>7100</v>
      </c>
      <c r="K18" s="191"/>
    </row>
    <row r="19" spans="1:11" s="163" customFormat="1" ht="12.75" customHeight="1" outlineLevel="2">
      <c r="A19" s="192"/>
      <c r="B19" s="192" t="s">
        <v>20</v>
      </c>
      <c r="C19" s="193" t="s">
        <v>21</v>
      </c>
      <c r="D19" s="194"/>
      <c r="E19" s="195">
        <f t="shared" si="0"/>
        <v>330</v>
      </c>
      <c r="F19" s="178">
        <v>330</v>
      </c>
      <c r="G19" s="196"/>
      <c r="H19" s="178"/>
      <c r="I19" s="196"/>
      <c r="J19" s="196"/>
      <c r="K19" s="197"/>
    </row>
    <row r="20" spans="1:11" s="163" customFormat="1" ht="13.5" customHeight="1" outlineLevel="2">
      <c r="A20" s="192"/>
      <c r="B20" s="192" t="s">
        <v>22</v>
      </c>
      <c r="C20" s="198" t="s">
        <v>23</v>
      </c>
      <c r="D20" s="194"/>
      <c r="E20" s="195">
        <f t="shared" si="0"/>
        <v>7100</v>
      </c>
      <c r="F20" s="178"/>
      <c r="G20" s="196"/>
      <c r="H20" s="178"/>
      <c r="I20" s="196"/>
      <c r="J20" s="196">
        <v>7100</v>
      </c>
      <c r="K20" s="197"/>
    </row>
    <row r="21" spans="1:11" s="163" customFormat="1" ht="12.75" customHeight="1" outlineLevel="2">
      <c r="A21" s="192"/>
      <c r="B21" s="192" t="s">
        <v>24</v>
      </c>
      <c r="C21" s="193" t="s">
        <v>25</v>
      </c>
      <c r="D21" s="194"/>
      <c r="E21" s="195">
        <f t="shared" si="0"/>
        <v>2194</v>
      </c>
      <c r="F21" s="178">
        <f>1650+500</f>
        <v>2150</v>
      </c>
      <c r="G21" s="196"/>
      <c r="H21" s="178">
        <v>44</v>
      </c>
      <c r="I21" s="196"/>
      <c r="J21" s="196"/>
      <c r="K21" s="197"/>
    </row>
    <row r="22" spans="1:11" s="163" customFormat="1" outlineLevel="2">
      <c r="A22" s="192"/>
      <c r="B22" s="192"/>
      <c r="C22" s="193"/>
      <c r="D22" s="194"/>
      <c r="E22" s="196"/>
      <c r="F22" s="178"/>
      <c r="G22" s="196"/>
      <c r="H22" s="178"/>
      <c r="I22" s="196"/>
      <c r="J22" s="196"/>
      <c r="K22" s="197"/>
    </row>
    <row r="23" spans="1:11" s="163" customFormat="1" ht="12.75" customHeight="1" outlineLevel="2">
      <c r="A23" s="192">
        <v>600</v>
      </c>
      <c r="B23" s="192"/>
      <c r="C23" s="201" t="s">
        <v>30</v>
      </c>
      <c r="D23" s="194">
        <f>SUM(D24:D26)</f>
        <v>74</v>
      </c>
      <c r="E23" s="196">
        <f t="shared" ref="E23:J23" si="2">SUM(E24:E26)</f>
        <v>54364</v>
      </c>
      <c r="F23" s="178">
        <f t="shared" si="2"/>
        <v>50608</v>
      </c>
      <c r="G23" s="196">
        <f t="shared" si="2"/>
        <v>0</v>
      </c>
      <c r="H23" s="178">
        <f t="shared" si="2"/>
        <v>3364</v>
      </c>
      <c r="I23" s="196">
        <f t="shared" si="2"/>
        <v>392</v>
      </c>
      <c r="J23" s="196">
        <f t="shared" si="2"/>
        <v>0</v>
      </c>
      <c r="K23" s="197"/>
    </row>
    <row r="24" spans="1:11" s="163" customFormat="1" ht="18.75" customHeight="1" outlineLevel="2">
      <c r="A24" s="192"/>
      <c r="B24" s="199">
        <v>60003</v>
      </c>
      <c r="C24" s="202" t="s">
        <v>31</v>
      </c>
      <c r="D24" s="203"/>
      <c r="E24" s="204">
        <f t="shared" ref="E24:E26" si="3">F24+G24+H24+I24+J24</f>
        <v>50458</v>
      </c>
      <c r="F24" s="205">
        <v>50458</v>
      </c>
      <c r="G24" s="206"/>
      <c r="H24" s="205"/>
      <c r="I24" s="206"/>
      <c r="J24" s="206"/>
      <c r="K24" s="197"/>
    </row>
    <row r="25" spans="1:11" s="163" customFormat="1" ht="12.75" customHeight="1" outlineLevel="2">
      <c r="A25" s="192"/>
      <c r="B25" s="192">
        <v>60031</v>
      </c>
      <c r="C25" s="193" t="s">
        <v>32</v>
      </c>
      <c r="D25" s="194"/>
      <c r="E25" s="195">
        <f t="shared" si="3"/>
        <v>3756</v>
      </c>
      <c r="F25" s="178"/>
      <c r="G25" s="196"/>
      <c r="H25" s="178">
        <f>3132+232</f>
        <v>3364</v>
      </c>
      <c r="I25" s="196">
        <v>392</v>
      </c>
      <c r="J25" s="196"/>
      <c r="K25" s="197"/>
    </row>
    <row r="26" spans="1:11" s="163" customFormat="1" ht="12.75" customHeight="1" outlineLevel="2">
      <c r="A26" s="192"/>
      <c r="B26" s="192">
        <v>60095</v>
      </c>
      <c r="C26" s="193" t="s">
        <v>25</v>
      </c>
      <c r="D26" s="194">
        <v>74</v>
      </c>
      <c r="E26" s="195">
        <f t="shared" si="3"/>
        <v>150</v>
      </c>
      <c r="F26" s="178">
        <v>150</v>
      </c>
      <c r="G26" s="196"/>
      <c r="H26" s="178"/>
      <c r="I26" s="196"/>
      <c r="J26" s="196"/>
      <c r="K26" s="197"/>
    </row>
    <row r="27" spans="1:11" s="163" customFormat="1" ht="12" customHeight="1" outlineLevel="2">
      <c r="A27" s="192"/>
      <c r="B27" s="192"/>
      <c r="C27" s="193"/>
      <c r="D27" s="194"/>
      <c r="E27" s="196"/>
      <c r="F27" s="178"/>
      <c r="G27" s="196"/>
      <c r="H27" s="178"/>
      <c r="I27" s="196"/>
      <c r="J27" s="196"/>
      <c r="K27" s="197"/>
    </row>
    <row r="28" spans="1:11" s="163" customFormat="1" ht="12.75" customHeight="1" outlineLevel="2">
      <c r="A28" s="192">
        <v>710</v>
      </c>
      <c r="B28" s="192"/>
      <c r="C28" s="201" t="s">
        <v>33</v>
      </c>
      <c r="D28" s="194">
        <f>D29</f>
        <v>23</v>
      </c>
      <c r="E28" s="196">
        <f t="shared" ref="E28:J28" si="4">E29</f>
        <v>0</v>
      </c>
      <c r="F28" s="178">
        <f t="shared" si="4"/>
        <v>0</v>
      </c>
      <c r="G28" s="196">
        <f t="shared" si="4"/>
        <v>0</v>
      </c>
      <c r="H28" s="178">
        <f t="shared" si="4"/>
        <v>0</v>
      </c>
      <c r="I28" s="196">
        <f t="shared" si="4"/>
        <v>0</v>
      </c>
      <c r="J28" s="196">
        <f t="shared" si="4"/>
        <v>0</v>
      </c>
      <c r="K28" s="197"/>
    </row>
    <row r="29" spans="1:11" s="214" customFormat="1" ht="12.75" customHeight="1" outlineLevel="2">
      <c r="A29" s="207"/>
      <c r="B29" s="207">
        <v>71005</v>
      </c>
      <c r="C29" s="208" t="s">
        <v>34</v>
      </c>
      <c r="D29" s="209">
        <v>23</v>
      </c>
      <c r="E29" s="210">
        <f>F29+G29+H29+I29+J29</f>
        <v>0</v>
      </c>
      <c r="F29" s="211"/>
      <c r="G29" s="212"/>
      <c r="H29" s="211"/>
      <c r="I29" s="212"/>
      <c r="J29" s="212"/>
      <c r="K29" s="213"/>
    </row>
    <row r="30" spans="1:11" s="163" customFormat="1" ht="8.25" customHeight="1" outlineLevel="2">
      <c r="A30" s="192"/>
      <c r="B30" s="192"/>
      <c r="C30" s="193"/>
      <c r="D30" s="194"/>
      <c r="E30" s="196"/>
      <c r="F30" s="196"/>
      <c r="G30" s="196"/>
      <c r="H30" s="178"/>
      <c r="I30" s="196"/>
      <c r="J30" s="196"/>
      <c r="K30" s="197"/>
    </row>
    <row r="31" spans="1:11" s="163" customFormat="1" ht="8.25" customHeight="1" outlineLevel="2">
      <c r="A31" s="192"/>
      <c r="B31" s="192"/>
      <c r="C31" s="193"/>
      <c r="D31" s="194"/>
      <c r="E31" s="196"/>
      <c r="F31" s="196"/>
      <c r="G31" s="196"/>
      <c r="H31" s="178"/>
      <c r="I31" s="196"/>
      <c r="J31" s="196"/>
      <c r="K31" s="197"/>
    </row>
    <row r="32" spans="1:11" s="163" customFormat="1" ht="12.75" customHeight="1" outlineLevel="2">
      <c r="A32" s="192">
        <v>900</v>
      </c>
      <c r="B32" s="192"/>
      <c r="C32" s="201" t="s">
        <v>37</v>
      </c>
      <c r="D32" s="194">
        <f>D33+D34</f>
        <v>9</v>
      </c>
      <c r="E32" s="196">
        <f t="shared" ref="E32:J32" si="5">E33+E34</f>
        <v>77</v>
      </c>
      <c r="F32" s="196">
        <f t="shared" si="5"/>
        <v>72</v>
      </c>
      <c r="G32" s="196">
        <f t="shared" si="5"/>
        <v>0</v>
      </c>
      <c r="H32" s="196">
        <f t="shared" si="5"/>
        <v>5</v>
      </c>
      <c r="I32" s="196">
        <f t="shared" si="5"/>
        <v>0</v>
      </c>
      <c r="J32" s="196">
        <f t="shared" si="5"/>
        <v>0</v>
      </c>
      <c r="K32" s="197"/>
    </row>
    <row r="33" spans="1:11" s="163" customFormat="1" ht="25.5" customHeight="1" outlineLevel="2">
      <c r="A33" s="192"/>
      <c r="B33" s="199">
        <v>90026</v>
      </c>
      <c r="C33" s="201" t="s">
        <v>208</v>
      </c>
      <c r="D33" s="194">
        <v>9</v>
      </c>
      <c r="E33" s="195">
        <f t="shared" ref="E33:E34" si="6">F33+G33+H33+I33+J33</f>
        <v>4</v>
      </c>
      <c r="F33" s="178">
        <v>4</v>
      </c>
      <c r="G33" s="196"/>
      <c r="H33" s="178"/>
      <c r="I33" s="196"/>
      <c r="J33" s="196"/>
      <c r="K33" s="197"/>
    </row>
    <row r="34" spans="1:11" s="163" customFormat="1" ht="12.75" customHeight="1" outlineLevel="2">
      <c r="A34" s="192"/>
      <c r="B34" s="192">
        <v>90095</v>
      </c>
      <c r="C34" s="193" t="s">
        <v>25</v>
      </c>
      <c r="D34" s="194"/>
      <c r="E34" s="195">
        <f t="shared" si="6"/>
        <v>73</v>
      </c>
      <c r="F34" s="178">
        <v>68</v>
      </c>
      <c r="G34" s="196"/>
      <c r="H34" s="178">
        <v>5</v>
      </c>
      <c r="I34" s="196"/>
      <c r="J34" s="196"/>
      <c r="K34" s="197"/>
    </row>
    <row r="35" spans="1:11" s="163" customFormat="1" ht="8.25" customHeight="1" outlineLevel="2">
      <c r="A35" s="192"/>
      <c r="B35" s="192"/>
      <c r="C35" s="193"/>
      <c r="D35" s="194"/>
      <c r="E35" s="196"/>
      <c r="F35" s="178"/>
      <c r="G35" s="196"/>
      <c r="H35" s="178"/>
      <c r="I35" s="196"/>
      <c r="J35" s="196"/>
      <c r="K35" s="197"/>
    </row>
    <row r="36" spans="1:11" s="163" customFormat="1" ht="25.5" customHeight="1" outlineLevel="2">
      <c r="A36" s="215">
        <v>925</v>
      </c>
      <c r="B36" s="192"/>
      <c r="C36" s="216" t="s">
        <v>39</v>
      </c>
      <c r="D36" s="194"/>
      <c r="E36" s="196">
        <f>E37</f>
        <v>1000</v>
      </c>
      <c r="F36" s="178">
        <f t="shared" ref="F36:J36" si="7">F37</f>
        <v>1000</v>
      </c>
      <c r="G36" s="196">
        <f t="shared" si="7"/>
        <v>0</v>
      </c>
      <c r="H36" s="178">
        <f t="shared" si="7"/>
        <v>0</v>
      </c>
      <c r="I36" s="196">
        <f t="shared" si="7"/>
        <v>0</v>
      </c>
      <c r="J36" s="196">
        <f t="shared" si="7"/>
        <v>0</v>
      </c>
      <c r="K36" s="197"/>
    </row>
    <row r="37" spans="1:11" s="163" customFormat="1" ht="12.75" customHeight="1" outlineLevel="2">
      <c r="A37" s="192"/>
      <c r="B37" s="192">
        <v>92502</v>
      </c>
      <c r="C37" s="193" t="s">
        <v>40</v>
      </c>
      <c r="D37" s="200"/>
      <c r="E37" s="195">
        <f>F37+G37+H37+I37+J37</f>
        <v>1000</v>
      </c>
      <c r="F37" s="178">
        <v>1000</v>
      </c>
      <c r="G37" s="196"/>
      <c r="H37" s="178"/>
      <c r="I37" s="196"/>
      <c r="J37" s="196"/>
      <c r="K37" s="197"/>
    </row>
    <row r="38" spans="1:11" ht="8.25" customHeight="1" outlineLevel="2">
      <c r="A38" s="217"/>
      <c r="B38" s="217"/>
      <c r="C38" s="218"/>
      <c r="D38" s="179"/>
      <c r="E38" s="179"/>
      <c r="F38" s="179"/>
      <c r="G38" s="179"/>
      <c r="H38" s="179"/>
      <c r="I38" s="179"/>
      <c r="J38" s="179"/>
      <c r="K38" s="160"/>
    </row>
    <row r="39" spans="1:11" s="163" customFormat="1" ht="12.75" customHeight="1" outlineLevel="2">
      <c r="A39" s="219"/>
      <c r="B39" s="182"/>
      <c r="C39" s="183" t="s">
        <v>42</v>
      </c>
      <c r="D39" s="184">
        <f t="shared" ref="D39:D40" si="8">D40</f>
        <v>1082</v>
      </c>
      <c r="E39" s="185">
        <f>F39+G39+H39+I39+J39</f>
        <v>13114</v>
      </c>
      <c r="F39" s="185">
        <f t="shared" ref="F39:J40" si="9">F40</f>
        <v>0</v>
      </c>
      <c r="G39" s="185">
        <f t="shared" si="9"/>
        <v>25</v>
      </c>
      <c r="H39" s="185">
        <f t="shared" si="9"/>
        <v>11760</v>
      </c>
      <c r="I39" s="185">
        <f t="shared" si="9"/>
        <v>1329</v>
      </c>
      <c r="J39" s="185">
        <f t="shared" si="9"/>
        <v>0</v>
      </c>
      <c r="K39" s="186"/>
    </row>
    <row r="40" spans="1:11" s="163" customFormat="1" ht="12.75" customHeight="1" outlineLevel="2">
      <c r="A40" s="187" t="s">
        <v>18</v>
      </c>
      <c r="B40" s="187"/>
      <c r="C40" s="188" t="s">
        <v>19</v>
      </c>
      <c r="D40" s="189">
        <f t="shared" si="8"/>
        <v>1082</v>
      </c>
      <c r="E40" s="190">
        <f>E41</f>
        <v>13114</v>
      </c>
      <c r="F40" s="190">
        <f t="shared" si="9"/>
        <v>0</v>
      </c>
      <c r="G40" s="190">
        <f t="shared" si="9"/>
        <v>25</v>
      </c>
      <c r="H40" s="190">
        <f t="shared" si="9"/>
        <v>11760</v>
      </c>
      <c r="I40" s="190">
        <f t="shared" si="9"/>
        <v>1329</v>
      </c>
      <c r="J40" s="190">
        <f t="shared" si="9"/>
        <v>0</v>
      </c>
      <c r="K40" s="191"/>
    </row>
    <row r="41" spans="1:11" s="163" customFormat="1" ht="36.75" customHeight="1" outlineLevel="2">
      <c r="A41" s="192"/>
      <c r="B41" s="192" t="s">
        <v>43</v>
      </c>
      <c r="C41" s="193" t="s">
        <v>44</v>
      </c>
      <c r="D41" s="194">
        <v>1082</v>
      </c>
      <c r="E41" s="195">
        <f>F41+G41+H41+I41+J41</f>
        <v>13114</v>
      </c>
      <c r="F41" s="196"/>
      <c r="G41" s="196">
        <v>25</v>
      </c>
      <c r="H41" s="178">
        <f>11063+697</f>
        <v>11760</v>
      </c>
      <c r="I41" s="196">
        <v>1329</v>
      </c>
      <c r="J41" s="196"/>
      <c r="K41" s="197"/>
    </row>
    <row r="42" spans="1:11" ht="12.75" customHeight="1" outlineLevel="2">
      <c r="A42" s="217"/>
      <c r="B42" s="217"/>
      <c r="C42" s="218"/>
      <c r="D42" s="177"/>
      <c r="E42" s="179"/>
      <c r="F42" s="179"/>
      <c r="G42" s="179"/>
      <c r="H42" s="179"/>
      <c r="I42" s="179"/>
      <c r="J42" s="179"/>
      <c r="K42" s="160"/>
    </row>
    <row r="43" spans="1:11" s="163" customFormat="1" ht="12.75" customHeight="1" outlineLevel="2">
      <c r="A43" s="182"/>
      <c r="B43" s="182"/>
      <c r="C43" s="183" t="s">
        <v>45</v>
      </c>
      <c r="D43" s="184">
        <f>D44</f>
        <v>16936</v>
      </c>
      <c r="E43" s="185">
        <f>F43+G43+H43+I43+J43</f>
        <v>72890</v>
      </c>
      <c r="F43" s="185">
        <f t="shared" ref="F43:J43" si="10">F44</f>
        <v>0</v>
      </c>
      <c r="G43" s="185">
        <f t="shared" si="10"/>
        <v>54</v>
      </c>
      <c r="H43" s="185">
        <f t="shared" si="10"/>
        <v>72836</v>
      </c>
      <c r="I43" s="185">
        <f t="shared" si="10"/>
        <v>0</v>
      </c>
      <c r="J43" s="185">
        <f t="shared" si="10"/>
        <v>0</v>
      </c>
      <c r="K43" s="186"/>
    </row>
    <row r="44" spans="1:11" s="163" customFormat="1" ht="12.75" customHeight="1" outlineLevel="2">
      <c r="A44" s="187" t="s">
        <v>18</v>
      </c>
      <c r="B44" s="187"/>
      <c r="C44" s="188" t="s">
        <v>19</v>
      </c>
      <c r="D44" s="189">
        <f>D46+D47</f>
        <v>16936</v>
      </c>
      <c r="E44" s="190">
        <f>SUM(E45:E47)</f>
        <v>72890</v>
      </c>
      <c r="F44" s="190">
        <f t="shared" ref="F44:J44" si="11">SUM(F45:F47)</f>
        <v>0</v>
      </c>
      <c r="G44" s="190">
        <f t="shared" si="11"/>
        <v>54</v>
      </c>
      <c r="H44" s="190">
        <f t="shared" si="11"/>
        <v>72836</v>
      </c>
      <c r="I44" s="190">
        <f t="shared" si="11"/>
        <v>0</v>
      </c>
      <c r="J44" s="190">
        <f t="shared" si="11"/>
        <v>0</v>
      </c>
      <c r="K44" s="191"/>
    </row>
    <row r="45" spans="1:11" s="163" customFormat="1" ht="12.75" customHeight="1" outlineLevel="2">
      <c r="A45" s="192"/>
      <c r="B45" s="192" t="s">
        <v>46</v>
      </c>
      <c r="C45" s="193" t="s">
        <v>47</v>
      </c>
      <c r="D45" s="194">
        <v>0</v>
      </c>
      <c r="E45" s="195">
        <f t="shared" ref="E45:E47" si="12">SUM(F45:J45)</f>
        <v>15897</v>
      </c>
      <c r="F45" s="196"/>
      <c r="G45" s="196"/>
      <c r="H45" s="178">
        <v>15897</v>
      </c>
      <c r="I45" s="196"/>
      <c r="J45" s="196"/>
      <c r="K45" s="197"/>
    </row>
    <row r="46" spans="1:11" s="163" customFormat="1" ht="17.25" customHeight="1" outlineLevel="2">
      <c r="A46" s="192"/>
      <c r="B46" s="192" t="s">
        <v>48</v>
      </c>
      <c r="C46" s="193" t="s">
        <v>49</v>
      </c>
      <c r="D46" s="194">
        <v>851</v>
      </c>
      <c r="E46" s="195">
        <f t="shared" si="12"/>
        <v>13379</v>
      </c>
      <c r="F46" s="196"/>
      <c r="G46" s="196">
        <v>20</v>
      </c>
      <c r="H46" s="178">
        <v>13359</v>
      </c>
      <c r="I46" s="196"/>
      <c r="J46" s="196"/>
      <c r="K46" s="197"/>
    </row>
    <row r="47" spans="1:11" s="163" customFormat="1" ht="17.25" customHeight="1" outlineLevel="2">
      <c r="A47" s="192"/>
      <c r="B47" s="192" t="s">
        <v>50</v>
      </c>
      <c r="C47" s="193" t="s">
        <v>51</v>
      </c>
      <c r="D47" s="194">
        <v>16085</v>
      </c>
      <c r="E47" s="195">
        <f t="shared" si="12"/>
        <v>43614</v>
      </c>
      <c r="F47" s="196"/>
      <c r="G47" s="196">
        <v>34</v>
      </c>
      <c r="H47" s="178">
        <v>43580</v>
      </c>
      <c r="I47" s="196"/>
      <c r="J47" s="196"/>
      <c r="K47" s="197"/>
    </row>
    <row r="48" spans="1:11" ht="12.75" customHeight="1" outlineLevel="2">
      <c r="A48" s="217"/>
      <c r="B48" s="217"/>
      <c r="C48" s="218"/>
      <c r="D48" s="179"/>
      <c r="E48" s="178"/>
      <c r="F48" s="179"/>
      <c r="G48" s="179"/>
      <c r="H48" s="179"/>
      <c r="I48" s="179"/>
      <c r="J48" s="179"/>
      <c r="K48" s="160"/>
    </row>
    <row r="49" spans="1:11" s="163" customFormat="1" ht="34.5" customHeight="1" outlineLevel="2">
      <c r="A49" s="182"/>
      <c r="B49" s="182"/>
      <c r="C49" s="183" t="s">
        <v>52</v>
      </c>
      <c r="D49" s="184">
        <f t="shared" ref="D49:D50" si="13">D50</f>
        <v>550</v>
      </c>
      <c r="E49" s="185">
        <f>F49+G49+H49+I49+J49</f>
        <v>5230</v>
      </c>
      <c r="F49" s="185">
        <f t="shared" ref="F49:J50" si="14">F50</f>
        <v>0</v>
      </c>
      <c r="G49" s="185">
        <f t="shared" si="14"/>
        <v>5</v>
      </c>
      <c r="H49" s="185">
        <f t="shared" si="14"/>
        <v>5085</v>
      </c>
      <c r="I49" s="185">
        <f t="shared" si="14"/>
        <v>140</v>
      </c>
      <c r="J49" s="185">
        <f t="shared" si="14"/>
        <v>0</v>
      </c>
      <c r="K49" s="186"/>
    </row>
    <row r="50" spans="1:11" s="163" customFormat="1" ht="12.75" customHeight="1" outlineLevel="2">
      <c r="A50" s="187" t="s">
        <v>18</v>
      </c>
      <c r="B50" s="187"/>
      <c r="C50" s="188" t="s">
        <v>19</v>
      </c>
      <c r="D50" s="189">
        <f t="shared" si="13"/>
        <v>550</v>
      </c>
      <c r="E50" s="190">
        <f>E51</f>
        <v>5230</v>
      </c>
      <c r="F50" s="190">
        <f t="shared" si="14"/>
        <v>0</v>
      </c>
      <c r="G50" s="190">
        <f t="shared" si="14"/>
        <v>5</v>
      </c>
      <c r="H50" s="190">
        <f t="shared" si="14"/>
        <v>5085</v>
      </c>
      <c r="I50" s="190">
        <f t="shared" si="14"/>
        <v>140</v>
      </c>
      <c r="J50" s="190">
        <f t="shared" si="14"/>
        <v>0</v>
      </c>
      <c r="K50" s="191"/>
    </row>
    <row r="51" spans="1:11" s="163" customFormat="1" ht="25.5" customHeight="1" outlineLevel="2">
      <c r="A51" s="192"/>
      <c r="B51" s="192" t="s">
        <v>53</v>
      </c>
      <c r="C51" s="193" t="s">
        <v>54</v>
      </c>
      <c r="D51" s="194">
        <v>550</v>
      </c>
      <c r="E51" s="195">
        <f>F51+G51+H51+I51+J51</f>
        <v>5230</v>
      </c>
      <c r="F51" s="196"/>
      <c r="G51" s="196">
        <v>5</v>
      </c>
      <c r="H51" s="178">
        <f>4501+584</f>
        <v>5085</v>
      </c>
      <c r="I51" s="196">
        <v>140</v>
      </c>
      <c r="J51" s="196"/>
      <c r="K51" s="197"/>
    </row>
    <row r="52" spans="1:11" ht="12.75" customHeight="1" outlineLevel="2">
      <c r="A52" s="217"/>
      <c r="B52" s="217"/>
      <c r="C52" s="218"/>
      <c r="D52" s="179"/>
      <c r="E52" s="179"/>
      <c r="F52" s="179"/>
      <c r="G52" s="179"/>
      <c r="H52" s="179"/>
      <c r="I52" s="179"/>
      <c r="J52" s="179"/>
      <c r="K52" s="160"/>
    </row>
    <row r="53" spans="1:11" s="163" customFormat="1" ht="12.75" customHeight="1" outlineLevel="2">
      <c r="A53" s="221"/>
      <c r="B53" s="221"/>
      <c r="C53" s="222" t="s">
        <v>55</v>
      </c>
      <c r="D53" s="223">
        <f t="shared" ref="D53:J54" si="15">D54</f>
        <v>63952</v>
      </c>
      <c r="E53" s="220">
        <f>F53+G53+H53+I53+J53</f>
        <v>6875</v>
      </c>
      <c r="F53" s="220">
        <f t="shared" ref="F53:J53" si="16">F54</f>
        <v>5890</v>
      </c>
      <c r="G53" s="220">
        <f t="shared" si="16"/>
        <v>0</v>
      </c>
      <c r="H53" s="220">
        <f t="shared" si="16"/>
        <v>985</v>
      </c>
      <c r="I53" s="220">
        <f t="shared" si="16"/>
        <v>0</v>
      </c>
      <c r="J53" s="220">
        <f t="shared" si="16"/>
        <v>0</v>
      </c>
      <c r="K53" s="224"/>
    </row>
    <row r="54" spans="1:11" s="163" customFormat="1" ht="12.75" customHeight="1" outlineLevel="1">
      <c r="A54" s="187">
        <v>700</v>
      </c>
      <c r="B54" s="187"/>
      <c r="C54" s="188" t="s">
        <v>56</v>
      </c>
      <c r="D54" s="189">
        <f t="shared" si="15"/>
        <v>63952</v>
      </c>
      <c r="E54" s="190">
        <f t="shared" si="15"/>
        <v>6875</v>
      </c>
      <c r="F54" s="190">
        <f t="shared" si="15"/>
        <v>5890</v>
      </c>
      <c r="G54" s="190">
        <f t="shared" si="15"/>
        <v>0</v>
      </c>
      <c r="H54" s="190">
        <f t="shared" si="15"/>
        <v>985</v>
      </c>
      <c r="I54" s="190">
        <f t="shared" si="15"/>
        <v>0</v>
      </c>
      <c r="J54" s="190">
        <f t="shared" si="15"/>
        <v>0</v>
      </c>
      <c r="K54" s="191"/>
    </row>
    <row r="55" spans="1:11" s="163" customFormat="1" outlineLevel="2">
      <c r="A55" s="192"/>
      <c r="B55" s="192">
        <v>70005</v>
      </c>
      <c r="C55" s="193" t="s">
        <v>57</v>
      </c>
      <c r="D55" s="194">
        <v>63952</v>
      </c>
      <c r="E55" s="195">
        <f>SUM(F55:J55)</f>
        <v>6875</v>
      </c>
      <c r="F55" s="178">
        <f>4372+1518</f>
        <v>5890</v>
      </c>
      <c r="G55" s="196"/>
      <c r="H55" s="178">
        <v>985</v>
      </c>
      <c r="I55" s="196"/>
      <c r="J55" s="196"/>
      <c r="K55" s="197"/>
    </row>
    <row r="56" spans="1:11" ht="12.75" customHeight="1" outlineLevel="2">
      <c r="A56" s="225"/>
      <c r="B56" s="225"/>
      <c r="C56" s="226"/>
      <c r="D56" s="177"/>
      <c r="E56" s="179"/>
      <c r="F56" s="179"/>
      <c r="G56" s="179"/>
      <c r="H56" s="179"/>
      <c r="I56" s="179"/>
      <c r="J56" s="179"/>
      <c r="K56" s="227"/>
    </row>
    <row r="57" spans="1:11" s="163" customFormat="1" ht="29.25" customHeight="1" outlineLevel="2">
      <c r="A57" s="221"/>
      <c r="B57" s="221"/>
      <c r="C57" s="222" t="s">
        <v>58</v>
      </c>
      <c r="D57" s="223">
        <f>D58+D61</f>
        <v>0</v>
      </c>
      <c r="E57" s="220">
        <f>F57+G57+H57+I57+J57</f>
        <v>7594</v>
      </c>
      <c r="F57" s="220">
        <f t="shared" ref="F57:J57" si="17">SUM(F58+F61)</f>
        <v>7366</v>
      </c>
      <c r="G57" s="220">
        <f t="shared" si="17"/>
        <v>2</v>
      </c>
      <c r="H57" s="220">
        <f t="shared" si="17"/>
        <v>26</v>
      </c>
      <c r="I57" s="220">
        <f t="shared" si="17"/>
        <v>200</v>
      </c>
      <c r="J57" s="220">
        <f t="shared" si="17"/>
        <v>0</v>
      </c>
      <c r="K57" s="224"/>
    </row>
    <row r="58" spans="1:11" s="163" customFormat="1" ht="12.75" customHeight="1" outlineLevel="2">
      <c r="A58" s="187" t="s">
        <v>18</v>
      </c>
      <c r="B58" s="187"/>
      <c r="C58" s="188" t="s">
        <v>19</v>
      </c>
      <c r="D58" s="189"/>
      <c r="E58" s="190">
        <f t="shared" ref="E58:J58" si="18">E59</f>
        <v>35</v>
      </c>
      <c r="F58" s="190">
        <f t="shared" si="18"/>
        <v>35</v>
      </c>
      <c r="G58" s="190">
        <f t="shared" si="18"/>
        <v>0</v>
      </c>
      <c r="H58" s="190">
        <f t="shared" si="18"/>
        <v>0</v>
      </c>
      <c r="I58" s="190">
        <f t="shared" si="18"/>
        <v>0</v>
      </c>
      <c r="J58" s="190">
        <f t="shared" si="18"/>
        <v>0</v>
      </c>
    </row>
    <row r="59" spans="1:11" s="163" customFormat="1" ht="25.5" customHeight="1" outlineLevel="2">
      <c r="A59" s="192"/>
      <c r="B59" s="192" t="s">
        <v>59</v>
      </c>
      <c r="C59" s="193" t="s">
        <v>60</v>
      </c>
      <c r="D59" s="194"/>
      <c r="E59" s="195">
        <f>SUM(F59:J59)</f>
        <v>35</v>
      </c>
      <c r="F59" s="178">
        <v>35</v>
      </c>
      <c r="G59" s="196"/>
      <c r="H59" s="178"/>
      <c r="I59" s="196"/>
      <c r="J59" s="196"/>
      <c r="K59" s="197"/>
    </row>
    <row r="60" spans="1:11" s="163" customFormat="1" ht="8.25" customHeight="1" outlineLevel="2">
      <c r="A60" s="192"/>
      <c r="B60" s="192"/>
      <c r="C60" s="193"/>
      <c r="D60" s="194"/>
      <c r="E60" s="195"/>
      <c r="F60" s="178"/>
      <c r="G60" s="196"/>
      <c r="H60" s="178"/>
      <c r="I60" s="196"/>
      <c r="J60" s="196"/>
      <c r="K60" s="197"/>
    </row>
    <row r="61" spans="1:11" s="163" customFormat="1" ht="12.75" customHeight="1" outlineLevel="2">
      <c r="A61" s="228">
        <v>710</v>
      </c>
      <c r="B61" s="228"/>
      <c r="C61" s="201" t="s">
        <v>33</v>
      </c>
      <c r="D61" s="229">
        <f>D62</f>
        <v>0</v>
      </c>
      <c r="E61" s="195">
        <f t="shared" ref="E61:J61" si="19">SUM(E62)</f>
        <v>7559</v>
      </c>
      <c r="F61" s="190">
        <f t="shared" si="19"/>
        <v>7331</v>
      </c>
      <c r="G61" s="195">
        <f t="shared" si="19"/>
        <v>2</v>
      </c>
      <c r="H61" s="190">
        <f t="shared" si="19"/>
        <v>26</v>
      </c>
      <c r="I61" s="195">
        <f t="shared" si="19"/>
        <v>200</v>
      </c>
      <c r="J61" s="195">
        <f t="shared" si="19"/>
        <v>0</v>
      </c>
      <c r="K61" s="197"/>
    </row>
    <row r="62" spans="1:11" s="163" customFormat="1" outlineLevel="2">
      <c r="A62" s="192"/>
      <c r="B62" s="192">
        <v>71012</v>
      </c>
      <c r="C62" s="193" t="s">
        <v>61</v>
      </c>
      <c r="D62" s="194"/>
      <c r="E62" s="196">
        <f>SUM(F62:J62)</f>
        <v>7559</v>
      </c>
      <c r="F62" s="178">
        <f>7167+164</f>
        <v>7331</v>
      </c>
      <c r="G62" s="196">
        <v>2</v>
      </c>
      <c r="H62" s="178">
        <v>26</v>
      </c>
      <c r="I62" s="196">
        <v>200</v>
      </c>
      <c r="J62" s="196"/>
      <c r="K62" s="197"/>
    </row>
    <row r="63" spans="1:11" ht="12.75" customHeight="1" outlineLevel="2">
      <c r="A63" s="225"/>
      <c r="B63" s="225"/>
      <c r="C63" s="226"/>
      <c r="D63" s="177"/>
      <c r="E63" s="179"/>
      <c r="F63" s="179"/>
      <c r="G63" s="179"/>
      <c r="H63" s="179"/>
      <c r="I63" s="179"/>
      <c r="J63" s="179"/>
      <c r="K63" s="160"/>
    </row>
    <row r="64" spans="1:11" s="163" customFormat="1" ht="25.5" customHeight="1" outlineLevel="2">
      <c r="A64" s="182"/>
      <c r="B64" s="182"/>
      <c r="C64" s="183" t="s">
        <v>62</v>
      </c>
      <c r="D64" s="184">
        <f>D65</f>
        <v>0</v>
      </c>
      <c r="E64" s="185">
        <f>F64+G64+H64+I64+J64</f>
        <v>2152</v>
      </c>
      <c r="F64" s="185">
        <f t="shared" ref="F64:J65" si="20">F65</f>
        <v>0</v>
      </c>
      <c r="G64" s="185">
        <f t="shared" si="20"/>
        <v>20</v>
      </c>
      <c r="H64" s="185">
        <f t="shared" si="20"/>
        <v>2012</v>
      </c>
      <c r="I64" s="185">
        <f t="shared" si="20"/>
        <v>120</v>
      </c>
      <c r="J64" s="185">
        <f t="shared" si="20"/>
        <v>0</v>
      </c>
      <c r="K64" s="186"/>
    </row>
    <row r="65" spans="1:11" s="163" customFormat="1" ht="12.75" customHeight="1" outlineLevel="1">
      <c r="A65" s="187" t="s">
        <v>63</v>
      </c>
      <c r="B65" s="187"/>
      <c r="C65" s="188" t="s">
        <v>64</v>
      </c>
      <c r="D65" s="189"/>
      <c r="E65" s="190">
        <f>E66</f>
        <v>2152</v>
      </c>
      <c r="F65" s="190">
        <f>F66</f>
        <v>0</v>
      </c>
      <c r="G65" s="190">
        <f t="shared" si="20"/>
        <v>20</v>
      </c>
      <c r="H65" s="190">
        <f t="shared" si="20"/>
        <v>2012</v>
      </c>
      <c r="I65" s="190">
        <f t="shared" si="20"/>
        <v>120</v>
      </c>
      <c r="J65" s="190">
        <f t="shared" si="20"/>
        <v>0</v>
      </c>
      <c r="K65" s="191"/>
    </row>
    <row r="66" spans="1:11" s="163" customFormat="1" outlineLevel="2">
      <c r="A66" s="192"/>
      <c r="B66" s="192" t="s">
        <v>65</v>
      </c>
      <c r="C66" s="193" t="s">
        <v>66</v>
      </c>
      <c r="D66" s="194"/>
      <c r="E66" s="195">
        <f>F66+G66+H66+I66+J66</f>
        <v>2152</v>
      </c>
      <c r="F66" s="196"/>
      <c r="G66" s="196">
        <v>20</v>
      </c>
      <c r="H66" s="178">
        <f>1876+136</f>
        <v>2012</v>
      </c>
      <c r="I66" s="196">
        <v>120</v>
      </c>
      <c r="J66" s="196"/>
      <c r="K66" s="197"/>
    </row>
    <row r="67" spans="1:11" ht="12.75" customHeight="1" outlineLevel="2">
      <c r="A67" s="217"/>
      <c r="B67" s="217"/>
      <c r="C67" s="218"/>
      <c r="D67" s="179"/>
      <c r="E67" s="178"/>
      <c r="F67" s="179"/>
      <c r="G67" s="179"/>
      <c r="H67" s="179"/>
      <c r="I67" s="179"/>
      <c r="J67" s="179"/>
      <c r="K67" s="160"/>
    </row>
    <row r="68" spans="1:11" s="163" customFormat="1" ht="12.75" customHeight="1" outlineLevel="2">
      <c r="A68" s="182"/>
      <c r="B68" s="182"/>
      <c r="C68" s="183" t="s">
        <v>67</v>
      </c>
      <c r="D68" s="184">
        <f t="shared" ref="D68:D69" si="21">D69</f>
        <v>93</v>
      </c>
      <c r="E68" s="185">
        <f>F68+G68+H68+I68+J68</f>
        <v>5590</v>
      </c>
      <c r="F68" s="185">
        <f t="shared" ref="F68:J69" si="22">F69</f>
        <v>0</v>
      </c>
      <c r="G68" s="185">
        <f t="shared" si="22"/>
        <v>8</v>
      </c>
      <c r="H68" s="185">
        <f t="shared" si="22"/>
        <v>5582</v>
      </c>
      <c r="I68" s="185">
        <f t="shared" si="22"/>
        <v>0</v>
      </c>
      <c r="J68" s="185">
        <f t="shared" si="22"/>
        <v>0</v>
      </c>
      <c r="K68" s="186"/>
    </row>
    <row r="69" spans="1:11" s="163" customFormat="1" ht="12.75" customHeight="1" outlineLevel="1">
      <c r="A69" s="187">
        <v>500</v>
      </c>
      <c r="B69" s="187"/>
      <c r="C69" s="188" t="s">
        <v>68</v>
      </c>
      <c r="D69" s="189">
        <f t="shared" si="21"/>
        <v>93</v>
      </c>
      <c r="E69" s="190">
        <f>E70</f>
        <v>5590</v>
      </c>
      <c r="F69" s="190">
        <f>F70</f>
        <v>0</v>
      </c>
      <c r="G69" s="190">
        <f t="shared" si="22"/>
        <v>8</v>
      </c>
      <c r="H69" s="190">
        <f t="shared" si="22"/>
        <v>5582</v>
      </c>
      <c r="I69" s="190">
        <f t="shared" si="22"/>
        <v>0</v>
      </c>
      <c r="J69" s="190"/>
      <c r="K69" s="191"/>
    </row>
    <row r="70" spans="1:11" s="163" customFormat="1" outlineLevel="2">
      <c r="A70" s="192"/>
      <c r="B70" s="192">
        <v>50001</v>
      </c>
      <c r="C70" s="193" t="s">
        <v>69</v>
      </c>
      <c r="D70" s="194">
        <v>93</v>
      </c>
      <c r="E70" s="195">
        <f>F70+G70+H70+I70+J70</f>
        <v>5590</v>
      </c>
      <c r="F70" s="196"/>
      <c r="G70" s="196">
        <v>8</v>
      </c>
      <c r="H70" s="178">
        <v>5582</v>
      </c>
      <c r="I70" s="196"/>
      <c r="J70" s="196"/>
      <c r="K70" s="197"/>
    </row>
    <row r="71" spans="1:11" s="163" customFormat="1" ht="12.75" customHeight="1" outlineLevel="2">
      <c r="A71" s="230"/>
      <c r="B71" s="230"/>
      <c r="C71" s="231"/>
      <c r="D71" s="179"/>
      <c r="E71" s="178"/>
      <c r="F71" s="178"/>
      <c r="G71" s="178"/>
      <c r="H71" s="178"/>
      <c r="I71" s="178"/>
      <c r="J71" s="178"/>
    </row>
    <row r="72" spans="1:11" s="163" customFormat="1" ht="12.75" customHeight="1" outlineLevel="2">
      <c r="A72" s="182"/>
      <c r="B72" s="182"/>
      <c r="C72" s="183" t="s">
        <v>70</v>
      </c>
      <c r="D72" s="184">
        <f t="shared" ref="D72:D73" si="23">D73</f>
        <v>3</v>
      </c>
      <c r="E72" s="185">
        <f>F72+G72+H72+I72+J72</f>
        <v>5753</v>
      </c>
      <c r="F72" s="185">
        <f t="shared" ref="F72:J73" si="24">F73</f>
        <v>0</v>
      </c>
      <c r="G72" s="185">
        <f t="shared" si="24"/>
        <v>75</v>
      </c>
      <c r="H72" s="185">
        <f t="shared" si="24"/>
        <v>5474</v>
      </c>
      <c r="I72" s="185">
        <f t="shared" si="24"/>
        <v>204</v>
      </c>
      <c r="J72" s="185">
        <f t="shared" si="24"/>
        <v>0</v>
      </c>
      <c r="K72" s="186"/>
    </row>
    <row r="73" spans="1:11" s="163" customFormat="1" ht="12.75" customHeight="1" outlineLevel="1">
      <c r="A73" s="187">
        <v>600</v>
      </c>
      <c r="B73" s="187"/>
      <c r="C73" s="188" t="s">
        <v>71</v>
      </c>
      <c r="D73" s="189">
        <f t="shared" si="23"/>
        <v>3</v>
      </c>
      <c r="E73" s="190">
        <f>E74</f>
        <v>5753</v>
      </c>
      <c r="F73" s="190">
        <f>F74</f>
        <v>0</v>
      </c>
      <c r="G73" s="190">
        <f t="shared" si="24"/>
        <v>75</v>
      </c>
      <c r="H73" s="190">
        <f t="shared" si="24"/>
        <v>5474</v>
      </c>
      <c r="I73" s="190">
        <f t="shared" si="24"/>
        <v>204</v>
      </c>
      <c r="J73" s="190">
        <f t="shared" si="24"/>
        <v>0</v>
      </c>
      <c r="K73" s="191"/>
    </row>
    <row r="74" spans="1:11" s="163" customFormat="1" outlineLevel="2">
      <c r="A74" s="192"/>
      <c r="B74" s="192">
        <v>60055</v>
      </c>
      <c r="C74" s="193" t="s">
        <v>72</v>
      </c>
      <c r="D74" s="194">
        <v>3</v>
      </c>
      <c r="E74" s="195">
        <f>F74+G74+H74+I74+J74</f>
        <v>5753</v>
      </c>
      <c r="F74" s="196"/>
      <c r="G74" s="196">
        <v>75</v>
      </c>
      <c r="H74" s="178">
        <f>5087+387</f>
        <v>5474</v>
      </c>
      <c r="I74" s="196">
        <v>204</v>
      </c>
      <c r="J74" s="196"/>
      <c r="K74" s="197"/>
    </row>
    <row r="75" spans="1:11" ht="12.75" customHeight="1" outlineLevel="2">
      <c r="A75" s="217"/>
      <c r="B75" s="217"/>
      <c r="C75" s="218"/>
      <c r="D75" s="177"/>
      <c r="E75" s="178"/>
      <c r="F75" s="179"/>
      <c r="G75" s="179"/>
      <c r="H75" s="179"/>
      <c r="I75" s="179"/>
      <c r="J75" s="179"/>
      <c r="K75" s="160"/>
    </row>
    <row r="76" spans="1:11" s="163" customFormat="1" ht="12.75" customHeight="1" outlineLevel="2">
      <c r="A76" s="182"/>
      <c r="B76" s="182"/>
      <c r="C76" s="183" t="s">
        <v>73</v>
      </c>
      <c r="D76" s="184">
        <f t="shared" ref="D76:J77" si="25">D77</f>
        <v>5</v>
      </c>
      <c r="E76" s="185">
        <f>F76+G76+H76+I76+J76</f>
        <v>21355</v>
      </c>
      <c r="F76" s="185">
        <f t="shared" ref="F76:J76" si="26">F77</f>
        <v>16587</v>
      </c>
      <c r="G76" s="185">
        <f t="shared" si="26"/>
        <v>3</v>
      </c>
      <c r="H76" s="185">
        <f t="shared" si="26"/>
        <v>3961</v>
      </c>
      <c r="I76" s="185">
        <f t="shared" si="26"/>
        <v>95</v>
      </c>
      <c r="J76" s="185">
        <f t="shared" si="26"/>
        <v>709</v>
      </c>
      <c r="K76" s="186"/>
    </row>
    <row r="77" spans="1:11" s="163" customFormat="1" ht="12.75" customHeight="1" outlineLevel="2">
      <c r="A77" s="230">
        <v>710</v>
      </c>
      <c r="B77" s="230"/>
      <c r="C77" s="188" t="s">
        <v>33</v>
      </c>
      <c r="D77" s="177">
        <f t="shared" si="25"/>
        <v>5</v>
      </c>
      <c r="E77" s="178">
        <f t="shared" si="25"/>
        <v>21355</v>
      </c>
      <c r="F77" s="178">
        <f t="shared" si="25"/>
        <v>16587</v>
      </c>
      <c r="G77" s="178">
        <f t="shared" si="25"/>
        <v>3</v>
      </c>
      <c r="H77" s="178">
        <f t="shared" si="25"/>
        <v>3961</v>
      </c>
      <c r="I77" s="178">
        <f t="shared" si="25"/>
        <v>95</v>
      </c>
      <c r="J77" s="178">
        <f t="shared" si="25"/>
        <v>709</v>
      </c>
    </row>
    <row r="78" spans="1:11" s="163" customFormat="1" ht="17.25" customHeight="1" outlineLevel="2">
      <c r="A78" s="192"/>
      <c r="B78" s="192">
        <v>71015</v>
      </c>
      <c r="C78" s="193" t="s">
        <v>74</v>
      </c>
      <c r="D78" s="194">
        <v>5</v>
      </c>
      <c r="E78" s="195">
        <f>F78+G78+H78+I78+J78</f>
        <v>21355</v>
      </c>
      <c r="F78" s="178">
        <f>13855+2732</f>
        <v>16587</v>
      </c>
      <c r="G78" s="196">
        <v>3</v>
      </c>
      <c r="H78" s="178">
        <f>3055+906</f>
        <v>3961</v>
      </c>
      <c r="I78" s="196">
        <f>95</f>
        <v>95</v>
      </c>
      <c r="J78" s="196">
        <f>667+42</f>
        <v>709</v>
      </c>
      <c r="K78" s="197"/>
    </row>
    <row r="79" spans="1:11" ht="12.75" customHeight="1" outlineLevel="2">
      <c r="A79" s="217"/>
      <c r="B79" s="217"/>
      <c r="C79" s="218"/>
      <c r="D79" s="179"/>
      <c r="E79" s="179"/>
      <c r="F79" s="179"/>
      <c r="G79" s="179"/>
      <c r="H79" s="179"/>
      <c r="I79" s="179"/>
      <c r="J79" s="179"/>
      <c r="K79" s="160"/>
    </row>
    <row r="80" spans="1:11" s="163" customFormat="1" ht="32.25" customHeight="1" outlineLevel="2">
      <c r="A80" s="182"/>
      <c r="B80" s="182"/>
      <c r="C80" s="183" t="s">
        <v>75</v>
      </c>
      <c r="D80" s="184">
        <f>D81+D84+D88+D92</f>
        <v>0</v>
      </c>
      <c r="E80" s="185">
        <f>F80+G80+H80+I80+J80</f>
        <v>3688</v>
      </c>
      <c r="F80" s="185">
        <f t="shared" ref="F80:J80" si="27">F81+F84+F88+F92</f>
        <v>2171</v>
      </c>
      <c r="G80" s="185">
        <f t="shared" si="27"/>
        <v>5</v>
      </c>
      <c r="H80" s="185">
        <f t="shared" si="27"/>
        <v>1512</v>
      </c>
      <c r="I80" s="185">
        <f t="shared" si="27"/>
        <v>0</v>
      </c>
      <c r="J80" s="185">
        <f t="shared" si="27"/>
        <v>0</v>
      </c>
      <c r="K80" s="186"/>
    </row>
    <row r="81" spans="1:11" s="163" customFormat="1" ht="12.75" customHeight="1" outlineLevel="2">
      <c r="A81" s="230">
        <v>750</v>
      </c>
      <c r="B81" s="230"/>
      <c r="C81" s="188" t="s">
        <v>76</v>
      </c>
      <c r="D81" s="179"/>
      <c r="E81" s="178">
        <f>E82</f>
        <v>155</v>
      </c>
      <c r="F81" s="178">
        <f>F82</f>
        <v>0</v>
      </c>
      <c r="G81" s="178">
        <f t="shared" ref="G81:J81" si="28">G82</f>
        <v>0</v>
      </c>
      <c r="H81" s="178">
        <f t="shared" si="28"/>
        <v>155</v>
      </c>
      <c r="I81" s="178">
        <f t="shared" si="28"/>
        <v>0</v>
      </c>
      <c r="J81" s="178">
        <f t="shared" si="28"/>
        <v>0</v>
      </c>
    </row>
    <row r="82" spans="1:11" s="163" customFormat="1" ht="12.75" customHeight="1" outlineLevel="2">
      <c r="A82" s="192"/>
      <c r="B82" s="192">
        <v>75081</v>
      </c>
      <c r="C82" s="193" t="s">
        <v>78</v>
      </c>
      <c r="D82" s="200"/>
      <c r="E82" s="195">
        <f t="shared" ref="E82" si="29">SUM(F82:J82)</f>
        <v>155</v>
      </c>
      <c r="F82" s="196"/>
      <c r="G82" s="196"/>
      <c r="H82" s="178">
        <v>155</v>
      </c>
      <c r="I82" s="196"/>
      <c r="J82" s="196"/>
      <c r="K82" s="197"/>
    </row>
    <row r="83" spans="1:11" s="163" customFormat="1" ht="7.5" customHeight="1" outlineLevel="2">
      <c r="A83" s="192"/>
      <c r="B83" s="192"/>
      <c r="C83" s="201"/>
      <c r="D83" s="200"/>
      <c r="E83" s="196"/>
      <c r="F83" s="196"/>
      <c r="G83" s="196"/>
      <c r="H83" s="178"/>
      <c r="I83" s="196"/>
      <c r="J83" s="196"/>
      <c r="K83" s="197"/>
    </row>
    <row r="84" spans="1:11" s="163" customFormat="1" ht="12.75" customHeight="1" outlineLevel="1">
      <c r="A84" s="228">
        <v>752</v>
      </c>
      <c r="B84" s="228"/>
      <c r="C84" s="201" t="s">
        <v>79</v>
      </c>
      <c r="D84" s="232"/>
      <c r="E84" s="195">
        <f>E85+E86</f>
        <v>1958</v>
      </c>
      <c r="F84" s="195">
        <f t="shared" ref="F84:J84" si="30">F85+F86</f>
        <v>1721</v>
      </c>
      <c r="G84" s="195">
        <f t="shared" si="30"/>
        <v>5</v>
      </c>
      <c r="H84" s="195">
        <f t="shared" si="30"/>
        <v>232</v>
      </c>
      <c r="I84" s="195">
        <f t="shared" si="30"/>
        <v>0</v>
      </c>
      <c r="J84" s="195">
        <f t="shared" si="30"/>
        <v>0</v>
      </c>
      <c r="K84" s="233"/>
    </row>
    <row r="85" spans="1:11" s="163" customFormat="1" ht="12.75" customHeight="1" outlineLevel="2">
      <c r="A85" s="192"/>
      <c r="B85" s="192">
        <v>75212</v>
      </c>
      <c r="C85" s="193" t="s">
        <v>80</v>
      </c>
      <c r="D85" s="200"/>
      <c r="E85" s="195">
        <f>SUM(F85:J85)</f>
        <v>237</v>
      </c>
      <c r="F85" s="196"/>
      <c r="G85" s="196">
        <v>5</v>
      </c>
      <c r="H85" s="178">
        <v>232</v>
      </c>
      <c r="I85" s="196"/>
      <c r="J85" s="196"/>
      <c r="K85" s="197"/>
    </row>
    <row r="86" spans="1:11" s="163" customFormat="1" ht="12.75" customHeight="1" outlineLevel="2">
      <c r="A86" s="192"/>
      <c r="B86" s="192">
        <v>75224</v>
      </c>
      <c r="C86" s="208" t="s">
        <v>77</v>
      </c>
      <c r="D86" s="200"/>
      <c r="E86" s="195">
        <f>SUM(F86:J86)</f>
        <v>1721</v>
      </c>
      <c r="F86" s="196">
        <v>1721</v>
      </c>
      <c r="G86" s="196"/>
      <c r="H86" s="178"/>
      <c r="I86" s="196"/>
      <c r="J86" s="196"/>
      <c r="K86" s="197"/>
    </row>
    <row r="87" spans="1:11" s="163" customFormat="1" ht="10.5" customHeight="1" outlineLevel="2">
      <c r="A87" s="192"/>
      <c r="B87" s="192"/>
      <c r="C87" s="193"/>
      <c r="D87" s="200"/>
      <c r="E87" s="196"/>
      <c r="F87" s="196"/>
      <c r="G87" s="196"/>
      <c r="H87" s="178"/>
      <c r="I87" s="196"/>
      <c r="J87" s="196"/>
      <c r="K87" s="197"/>
    </row>
    <row r="88" spans="1:11" s="163" customFormat="1" ht="25.5" customHeight="1" outlineLevel="2">
      <c r="A88" s="228">
        <v>754</v>
      </c>
      <c r="B88" s="228"/>
      <c r="C88" s="201" t="s">
        <v>35</v>
      </c>
      <c r="D88" s="232"/>
      <c r="E88" s="195">
        <f t="shared" ref="E88:J88" si="31">SUM(E89:E90)</f>
        <v>1535</v>
      </c>
      <c r="F88" s="195">
        <f t="shared" si="31"/>
        <v>450</v>
      </c>
      <c r="G88" s="195">
        <f t="shared" si="31"/>
        <v>0</v>
      </c>
      <c r="H88" s="190">
        <f t="shared" si="31"/>
        <v>1085</v>
      </c>
      <c r="I88" s="195">
        <f t="shared" si="31"/>
        <v>0</v>
      </c>
      <c r="J88" s="195">
        <f t="shared" si="31"/>
        <v>0</v>
      </c>
      <c r="K88" s="233"/>
    </row>
    <row r="89" spans="1:11" s="163" customFormat="1" ht="12.75" customHeight="1" outlineLevel="2">
      <c r="A89" s="192"/>
      <c r="B89" s="192">
        <v>75415</v>
      </c>
      <c r="C89" s="193" t="s">
        <v>82</v>
      </c>
      <c r="D89" s="200"/>
      <c r="E89" s="195">
        <f t="shared" ref="E89:E90" si="32">SUM(F89:J89)</f>
        <v>450</v>
      </c>
      <c r="F89" s="178">
        <v>450</v>
      </c>
      <c r="G89" s="196"/>
      <c r="H89" s="178"/>
      <c r="I89" s="196"/>
      <c r="J89" s="196"/>
      <c r="K89" s="197"/>
    </row>
    <row r="90" spans="1:11" s="163" customFormat="1" outlineLevel="2">
      <c r="A90" s="192"/>
      <c r="B90" s="192">
        <v>75421</v>
      </c>
      <c r="C90" s="193" t="s">
        <v>36</v>
      </c>
      <c r="D90" s="200"/>
      <c r="E90" s="195">
        <f t="shared" si="32"/>
        <v>1085</v>
      </c>
      <c r="F90" s="196"/>
      <c r="G90" s="196"/>
      <c r="H90" s="178">
        <v>1085</v>
      </c>
      <c r="I90" s="196"/>
      <c r="J90" s="196"/>
      <c r="K90" s="197"/>
    </row>
    <row r="91" spans="1:11" s="163" customFormat="1" ht="7.5" customHeight="1" outlineLevel="2">
      <c r="A91" s="192"/>
      <c r="B91" s="192"/>
      <c r="C91" s="193"/>
      <c r="D91" s="200"/>
      <c r="E91" s="196"/>
      <c r="F91" s="196"/>
      <c r="G91" s="196"/>
      <c r="H91" s="178"/>
      <c r="I91" s="196"/>
      <c r="J91" s="196"/>
      <c r="K91" s="197"/>
    </row>
    <row r="92" spans="1:11" s="163" customFormat="1" ht="12.75" customHeight="1" outlineLevel="2">
      <c r="A92" s="192">
        <v>851</v>
      </c>
      <c r="B92" s="192"/>
      <c r="C92" s="193" t="s">
        <v>83</v>
      </c>
      <c r="D92" s="200"/>
      <c r="E92" s="196">
        <f t="shared" ref="E92:J92" si="33">E93</f>
        <v>40</v>
      </c>
      <c r="F92" s="196">
        <f t="shared" si="33"/>
        <v>0</v>
      </c>
      <c r="G92" s="196">
        <f t="shared" si="33"/>
        <v>0</v>
      </c>
      <c r="H92" s="178">
        <f t="shared" si="33"/>
        <v>40</v>
      </c>
      <c r="I92" s="196">
        <f t="shared" si="33"/>
        <v>0</v>
      </c>
      <c r="J92" s="196">
        <f t="shared" si="33"/>
        <v>0</v>
      </c>
      <c r="K92" s="197"/>
    </row>
    <row r="93" spans="1:11" s="163" customFormat="1" ht="14.25" customHeight="1" outlineLevel="2">
      <c r="A93" s="192"/>
      <c r="B93" s="192">
        <v>85141</v>
      </c>
      <c r="C93" s="193" t="s">
        <v>84</v>
      </c>
      <c r="D93" s="200"/>
      <c r="E93" s="196">
        <f>SUM(F93:J93)</f>
        <v>40</v>
      </c>
      <c r="F93" s="178"/>
      <c r="G93" s="196"/>
      <c r="H93" s="178">
        <v>40</v>
      </c>
      <c r="I93" s="196"/>
      <c r="J93" s="196"/>
      <c r="K93" s="197"/>
    </row>
    <row r="94" spans="1:11" ht="12.6" customHeight="1" outlineLevel="2">
      <c r="A94" s="217"/>
      <c r="B94" s="217"/>
      <c r="C94" s="218"/>
      <c r="D94" s="179"/>
      <c r="E94" s="179"/>
      <c r="F94" s="179"/>
      <c r="G94" s="179"/>
      <c r="H94" s="179"/>
      <c r="I94" s="179"/>
      <c r="J94" s="179"/>
      <c r="K94" s="160"/>
    </row>
    <row r="95" spans="1:11" s="163" customFormat="1" ht="12.75" customHeight="1" outlineLevel="2">
      <c r="A95" s="182"/>
      <c r="B95" s="182"/>
      <c r="C95" s="183" t="s">
        <v>85</v>
      </c>
      <c r="D95" s="184">
        <f>D96</f>
        <v>336</v>
      </c>
      <c r="E95" s="185">
        <f>F95+G95+H95+I95+J95</f>
        <v>198520</v>
      </c>
      <c r="F95" s="185">
        <f t="shared" ref="F95:J95" si="34">F96</f>
        <v>174296</v>
      </c>
      <c r="G95" s="185">
        <f t="shared" si="34"/>
        <v>234</v>
      </c>
      <c r="H95" s="185">
        <f t="shared" si="34"/>
        <v>15080</v>
      </c>
      <c r="I95" s="185">
        <f t="shared" si="34"/>
        <v>8910</v>
      </c>
      <c r="J95" s="185">
        <f t="shared" si="34"/>
        <v>0</v>
      </c>
      <c r="K95" s="186"/>
    </row>
    <row r="96" spans="1:11" s="163" customFormat="1" ht="25.5" customHeight="1" outlineLevel="1">
      <c r="A96" s="187">
        <v>754</v>
      </c>
      <c r="B96" s="187"/>
      <c r="C96" s="188" t="s">
        <v>35</v>
      </c>
      <c r="D96" s="189">
        <f>D97+D98</f>
        <v>336</v>
      </c>
      <c r="E96" s="190">
        <f>SUM(E97:E98)</f>
        <v>198520</v>
      </c>
      <c r="F96" s="190">
        <f t="shared" ref="F96:J96" si="35">SUM(F97:F98)</f>
        <v>174296</v>
      </c>
      <c r="G96" s="190">
        <f t="shared" si="35"/>
        <v>234</v>
      </c>
      <c r="H96" s="190">
        <f t="shared" si="35"/>
        <v>15080</v>
      </c>
      <c r="I96" s="190">
        <f t="shared" si="35"/>
        <v>8910</v>
      </c>
      <c r="J96" s="190">
        <f t="shared" si="35"/>
        <v>0</v>
      </c>
      <c r="K96" s="191"/>
    </row>
    <row r="97" spans="1:11" s="163" customFormat="1" ht="31.5" customHeight="1" outlineLevel="2">
      <c r="A97" s="192"/>
      <c r="B97" s="192">
        <v>75410</v>
      </c>
      <c r="C97" s="193" t="s">
        <v>86</v>
      </c>
      <c r="D97" s="194">
        <v>36</v>
      </c>
      <c r="E97" s="195">
        <f>F97+G97+H97+I97+J97</f>
        <v>15314</v>
      </c>
      <c r="F97" s="196"/>
      <c r="G97" s="196">
        <v>234</v>
      </c>
      <c r="H97" s="178">
        <f>13738+1342</f>
        <v>15080</v>
      </c>
      <c r="I97" s="196"/>
      <c r="J97" s="196"/>
      <c r="K97" s="197"/>
    </row>
    <row r="98" spans="1:11" s="163" customFormat="1" ht="25.5" outlineLevel="2">
      <c r="A98" s="234"/>
      <c r="B98" s="234">
        <v>75411</v>
      </c>
      <c r="C98" s="235" t="s">
        <v>87</v>
      </c>
      <c r="D98" s="236">
        <v>300</v>
      </c>
      <c r="E98" s="195">
        <f>F98+G98+H98+I98+J98</f>
        <v>183206</v>
      </c>
      <c r="F98" s="237">
        <f>171322+2974</f>
        <v>174296</v>
      </c>
      <c r="G98" s="196"/>
      <c r="H98" s="178"/>
      <c r="I98" s="238">
        <f>2210+6700</f>
        <v>8910</v>
      </c>
      <c r="J98" s="238"/>
      <c r="K98" s="197"/>
    </row>
    <row r="99" spans="1:11" s="163" customFormat="1" ht="12.75" customHeight="1" outlineLevel="2">
      <c r="A99" s="230"/>
      <c r="B99" s="230"/>
      <c r="C99" s="231"/>
      <c r="D99" s="179"/>
      <c r="E99" s="178"/>
      <c r="F99" s="178"/>
      <c r="G99" s="178"/>
      <c r="H99" s="178"/>
      <c r="I99" s="178"/>
      <c r="J99" s="178"/>
    </row>
    <row r="100" spans="1:11" s="163" customFormat="1" ht="12.75" customHeight="1" outlineLevel="2">
      <c r="A100" s="239"/>
      <c r="B100" s="182"/>
      <c r="C100" s="183" t="s">
        <v>88</v>
      </c>
      <c r="D100" s="184">
        <f t="shared" ref="D100:D101" si="36">D101</f>
        <v>8</v>
      </c>
      <c r="E100" s="185">
        <f>F100+G100+H100+I100+J100</f>
        <v>16940</v>
      </c>
      <c r="F100" s="185">
        <f t="shared" ref="F100:J100" si="37">F101+F106</f>
        <v>5107</v>
      </c>
      <c r="G100" s="185">
        <f t="shared" si="37"/>
        <v>235</v>
      </c>
      <c r="H100" s="185">
        <f t="shared" si="37"/>
        <v>11598</v>
      </c>
      <c r="I100" s="185">
        <f t="shared" si="37"/>
        <v>0</v>
      </c>
      <c r="J100" s="185">
        <f t="shared" si="37"/>
        <v>0</v>
      </c>
      <c r="K100" s="186"/>
    </row>
    <row r="101" spans="1:11" s="163" customFormat="1" ht="12.75" customHeight="1" outlineLevel="2">
      <c r="A101" s="187">
        <v>801</v>
      </c>
      <c r="B101" s="187"/>
      <c r="C101" s="188" t="s">
        <v>89</v>
      </c>
      <c r="D101" s="189">
        <f t="shared" si="36"/>
        <v>8</v>
      </c>
      <c r="E101" s="190">
        <f t="shared" ref="E101:I101" si="38">SUM(E102:E104)</f>
        <v>14883</v>
      </c>
      <c r="F101" s="190">
        <f t="shared" si="38"/>
        <v>3050</v>
      </c>
      <c r="G101" s="190">
        <f t="shared" si="38"/>
        <v>235</v>
      </c>
      <c r="H101" s="190">
        <f t="shared" si="38"/>
        <v>11598</v>
      </c>
      <c r="I101" s="190">
        <f t="shared" si="38"/>
        <v>0</v>
      </c>
      <c r="J101" s="190"/>
      <c r="K101" s="191"/>
    </row>
    <row r="102" spans="1:11" s="163" customFormat="1" outlineLevel="2">
      <c r="A102" s="192"/>
      <c r="B102" s="192">
        <v>80136</v>
      </c>
      <c r="C102" s="193" t="s">
        <v>90</v>
      </c>
      <c r="D102" s="194">
        <v>8</v>
      </c>
      <c r="E102" s="195">
        <f>F102+G102+H102+I102+J102</f>
        <v>11183</v>
      </c>
      <c r="F102" s="196"/>
      <c r="G102" s="196">
        <v>8</v>
      </c>
      <c r="H102" s="178">
        <v>11175</v>
      </c>
      <c r="I102" s="196"/>
      <c r="J102" s="196"/>
      <c r="K102" s="197"/>
    </row>
    <row r="103" spans="1:11" s="163" customFormat="1" ht="12.75" customHeight="1" outlineLevel="2">
      <c r="A103" s="192"/>
      <c r="B103" s="192">
        <v>80146</v>
      </c>
      <c r="C103" s="193" t="s">
        <v>91</v>
      </c>
      <c r="D103" s="194"/>
      <c r="E103" s="195">
        <f t="shared" ref="E103:E104" si="39">SUM(F103:J103)</f>
        <v>3050</v>
      </c>
      <c r="F103" s="178">
        <v>3050</v>
      </c>
      <c r="G103" s="196"/>
      <c r="H103" s="178"/>
      <c r="I103" s="196"/>
      <c r="J103" s="196"/>
      <c r="K103" s="197"/>
    </row>
    <row r="104" spans="1:11" s="163" customFormat="1" ht="12.75" customHeight="1" outlineLevel="2">
      <c r="A104" s="192"/>
      <c r="B104" s="192">
        <v>80195</v>
      </c>
      <c r="C104" s="193" t="s">
        <v>25</v>
      </c>
      <c r="D104" s="240"/>
      <c r="E104" s="195">
        <f t="shared" si="39"/>
        <v>650</v>
      </c>
      <c r="F104" s="178"/>
      <c r="G104" s="196">
        <v>227</v>
      </c>
      <c r="H104" s="178">
        <v>423</v>
      </c>
      <c r="I104" s="196"/>
      <c r="J104" s="196"/>
      <c r="K104" s="197"/>
    </row>
    <row r="105" spans="1:11" s="163" customFormat="1" ht="8.25" customHeight="1" outlineLevel="2">
      <c r="A105" s="192"/>
      <c r="B105" s="192"/>
      <c r="C105" s="193"/>
      <c r="D105" s="200"/>
      <c r="E105" s="196"/>
      <c r="F105" s="178"/>
      <c r="G105" s="196"/>
      <c r="H105" s="178"/>
      <c r="I105" s="196"/>
      <c r="J105" s="196"/>
      <c r="K105" s="197"/>
    </row>
    <row r="106" spans="1:11" s="163" customFormat="1" ht="12.75" customHeight="1" outlineLevel="2">
      <c r="A106" s="192">
        <v>854</v>
      </c>
      <c r="B106" s="192"/>
      <c r="C106" s="201" t="s">
        <v>92</v>
      </c>
      <c r="D106" s="200"/>
      <c r="E106" s="196">
        <f t="shared" ref="E106:J106" si="40">E107</f>
        <v>2057</v>
      </c>
      <c r="F106" s="178">
        <f t="shared" si="40"/>
        <v>2057</v>
      </c>
      <c r="G106" s="196">
        <f t="shared" si="40"/>
        <v>0</v>
      </c>
      <c r="H106" s="178">
        <f t="shared" si="40"/>
        <v>0</v>
      </c>
      <c r="I106" s="196">
        <f t="shared" si="40"/>
        <v>0</v>
      </c>
      <c r="J106" s="196">
        <f t="shared" si="40"/>
        <v>0</v>
      </c>
      <c r="K106" s="197"/>
    </row>
    <row r="107" spans="1:11" s="163" customFormat="1" ht="38.25" customHeight="1" outlineLevel="2">
      <c r="A107" s="192"/>
      <c r="B107" s="199">
        <v>85412</v>
      </c>
      <c r="C107" s="198" t="s">
        <v>93</v>
      </c>
      <c r="D107" s="200"/>
      <c r="E107" s="196">
        <f>SUM(F107:J107)</f>
        <v>2057</v>
      </c>
      <c r="F107" s="178">
        <v>2057</v>
      </c>
      <c r="G107" s="196"/>
      <c r="H107" s="178"/>
      <c r="I107" s="196"/>
      <c r="J107" s="196"/>
      <c r="K107" s="197"/>
    </row>
    <row r="108" spans="1:11" ht="12.75" customHeight="1" outlineLevel="2">
      <c r="A108" s="217"/>
      <c r="B108" s="241"/>
      <c r="C108" s="242"/>
      <c r="D108" s="179"/>
      <c r="E108" s="179"/>
      <c r="F108" s="179"/>
      <c r="G108" s="179"/>
      <c r="H108" s="179"/>
      <c r="I108" s="179"/>
      <c r="J108" s="179"/>
      <c r="K108" s="160"/>
    </row>
    <row r="109" spans="1:11" s="163" customFormat="1" ht="12.75" customHeight="1" outlineLevel="2">
      <c r="A109" s="182"/>
      <c r="B109" s="243"/>
      <c r="C109" s="183" t="s">
        <v>94</v>
      </c>
      <c r="D109" s="184">
        <f>EX110+D113+D117+D130</f>
        <v>22390</v>
      </c>
      <c r="E109" s="185">
        <f t="shared" ref="E109:J109" si="41">E110+E113+E117+E130</f>
        <v>914644</v>
      </c>
      <c r="F109" s="185">
        <f t="shared" si="41"/>
        <v>909154</v>
      </c>
      <c r="G109" s="185">
        <f t="shared" si="41"/>
        <v>25</v>
      </c>
      <c r="H109" s="185">
        <f t="shared" si="41"/>
        <v>5465</v>
      </c>
      <c r="I109" s="185">
        <f t="shared" si="41"/>
        <v>0</v>
      </c>
      <c r="J109" s="185">
        <f t="shared" si="41"/>
        <v>0</v>
      </c>
      <c r="K109" s="186"/>
    </row>
    <row r="110" spans="1:11" s="163" customFormat="1" ht="12.75" customHeight="1" outlineLevel="2">
      <c r="A110" s="230">
        <v>758</v>
      </c>
      <c r="B110" s="230"/>
      <c r="C110" s="188" t="s">
        <v>95</v>
      </c>
      <c r="D110" s="189"/>
      <c r="E110" s="190">
        <f t="shared" ref="E110:J110" si="42">E111</f>
        <v>23981</v>
      </c>
      <c r="F110" s="190">
        <f t="shared" si="42"/>
        <v>23981</v>
      </c>
      <c r="G110" s="190">
        <f t="shared" si="42"/>
        <v>0</v>
      </c>
      <c r="H110" s="190">
        <f t="shared" si="42"/>
        <v>0</v>
      </c>
      <c r="I110" s="190">
        <f t="shared" si="42"/>
        <v>0</v>
      </c>
      <c r="J110" s="190">
        <f t="shared" si="42"/>
        <v>0</v>
      </c>
    </row>
    <row r="111" spans="1:11" s="163" customFormat="1" ht="12.75" customHeight="1" outlineLevel="1">
      <c r="A111" s="244"/>
      <c r="B111" s="228">
        <v>75814</v>
      </c>
      <c r="C111" s="201" t="s">
        <v>96</v>
      </c>
      <c r="D111" s="245"/>
      <c r="E111" s="196">
        <f>SUM(F111:J111)</f>
        <v>23981</v>
      </c>
      <c r="F111" s="190">
        <v>23981</v>
      </c>
      <c r="G111" s="246"/>
      <c r="H111" s="190"/>
      <c r="I111" s="246"/>
      <c r="J111" s="246"/>
      <c r="K111" s="233"/>
    </row>
    <row r="112" spans="1:11" s="163" customFormat="1" ht="12.75" customHeight="1" outlineLevel="2">
      <c r="A112" s="247"/>
      <c r="B112" s="248"/>
      <c r="C112" s="249"/>
      <c r="D112" s="250"/>
      <c r="E112" s="251"/>
      <c r="F112" s="251"/>
      <c r="G112" s="251"/>
      <c r="H112" s="251"/>
      <c r="I112" s="251"/>
      <c r="J112" s="251"/>
      <c r="K112" s="186"/>
    </row>
    <row r="113" spans="1:11" s="163" customFormat="1" ht="12.75" customHeight="1" outlineLevel="2">
      <c r="A113" s="230">
        <v>851</v>
      </c>
      <c r="B113" s="230"/>
      <c r="C113" s="188" t="s">
        <v>83</v>
      </c>
      <c r="D113" s="177"/>
      <c r="E113" s="178">
        <f t="shared" ref="E113:J113" si="43">SUM(E114:E115)</f>
        <v>22875</v>
      </c>
      <c r="F113" s="178">
        <f t="shared" si="43"/>
        <v>17424</v>
      </c>
      <c r="G113" s="178">
        <f t="shared" si="43"/>
        <v>25</v>
      </c>
      <c r="H113" s="178">
        <f t="shared" si="43"/>
        <v>5426</v>
      </c>
      <c r="I113" s="178">
        <f t="shared" si="43"/>
        <v>0</v>
      </c>
      <c r="J113" s="178">
        <f t="shared" si="43"/>
        <v>0</v>
      </c>
    </row>
    <row r="114" spans="1:11" s="163" customFormat="1" ht="12.75" customHeight="1" outlineLevel="2">
      <c r="A114" s="192"/>
      <c r="B114" s="192">
        <v>85157</v>
      </c>
      <c r="C114" s="193" t="s">
        <v>209</v>
      </c>
      <c r="D114" s="194"/>
      <c r="E114" s="196">
        <f t="shared" ref="E114:E115" si="44">SUM(F114:J114)</f>
        <v>22004</v>
      </c>
      <c r="F114" s="178">
        <v>17093</v>
      </c>
      <c r="G114" s="196"/>
      <c r="H114" s="178">
        <v>4911</v>
      </c>
      <c r="I114" s="196"/>
      <c r="J114" s="196"/>
      <c r="K114" s="197"/>
    </row>
    <row r="115" spans="1:11" s="163" customFormat="1" ht="12.75" customHeight="1" outlineLevel="2">
      <c r="A115" s="192"/>
      <c r="B115" s="192">
        <v>85195</v>
      </c>
      <c r="C115" s="193" t="s">
        <v>25</v>
      </c>
      <c r="D115" s="194"/>
      <c r="E115" s="196">
        <f t="shared" si="44"/>
        <v>871</v>
      </c>
      <c r="F115" s="178">
        <v>331</v>
      </c>
      <c r="G115" s="196">
        <v>25</v>
      </c>
      <c r="H115" s="178">
        <v>515</v>
      </c>
      <c r="I115" s="196"/>
      <c r="J115" s="196"/>
      <c r="K115" s="197"/>
    </row>
    <row r="116" spans="1:11" s="163" customFormat="1" ht="7.5" customHeight="1" outlineLevel="2">
      <c r="A116" s="192"/>
      <c r="B116" s="192"/>
      <c r="C116" s="193"/>
      <c r="D116" s="194"/>
      <c r="E116" s="196"/>
      <c r="F116" s="196"/>
      <c r="G116" s="196"/>
      <c r="H116" s="178"/>
      <c r="I116" s="196"/>
      <c r="J116" s="196"/>
      <c r="K116" s="197"/>
    </row>
    <row r="117" spans="1:11" s="163" customFormat="1" ht="12.75" customHeight="1" outlineLevel="2">
      <c r="A117" s="192">
        <v>852</v>
      </c>
      <c r="B117" s="192"/>
      <c r="C117" s="201" t="s">
        <v>98</v>
      </c>
      <c r="D117" s="194">
        <f>D118+D119+D120+D121+D122+D123+D124+D125+D127+D128</f>
        <v>390</v>
      </c>
      <c r="E117" s="196">
        <f>E118+E119+E120+E121+E122+E123+E124+E125+E127+E128+E126</f>
        <v>224503</v>
      </c>
      <c r="F117" s="196">
        <f t="shared" ref="F117:J117" si="45">F118+F119+F120+F121+F122+F123+F124+F125+F127+F128+F126</f>
        <v>224464</v>
      </c>
      <c r="G117" s="196">
        <f t="shared" si="45"/>
        <v>0</v>
      </c>
      <c r="H117" s="196">
        <f t="shared" si="45"/>
        <v>39</v>
      </c>
      <c r="I117" s="196">
        <f t="shared" si="45"/>
        <v>0</v>
      </c>
      <c r="J117" s="196">
        <f t="shared" si="45"/>
        <v>0</v>
      </c>
      <c r="K117" s="197"/>
    </row>
    <row r="118" spans="1:11" s="163" customFormat="1" ht="12.75" customHeight="1" outlineLevel="2">
      <c r="A118" s="192"/>
      <c r="B118" s="192">
        <v>85202</v>
      </c>
      <c r="C118" s="193" t="s">
        <v>99</v>
      </c>
      <c r="D118" s="194"/>
      <c r="E118" s="196">
        <f t="shared" ref="E118:E128" si="46">SUM(F118:J118)</f>
        <v>38381</v>
      </c>
      <c r="F118" s="196">
        <v>38381</v>
      </c>
      <c r="G118" s="196"/>
      <c r="H118" s="178"/>
      <c r="I118" s="196"/>
      <c r="J118" s="196"/>
      <c r="K118" s="197"/>
    </row>
    <row r="119" spans="1:11" s="163" customFormat="1" outlineLevel="2">
      <c r="A119" s="207"/>
      <c r="B119" s="207">
        <v>85203</v>
      </c>
      <c r="C119" s="208" t="s">
        <v>100</v>
      </c>
      <c r="D119" s="209"/>
      <c r="E119" s="212">
        <f t="shared" si="46"/>
        <v>40192</v>
      </c>
      <c r="F119" s="212">
        <f>38883+1309</f>
        <v>40192</v>
      </c>
      <c r="G119" s="212"/>
      <c r="H119" s="211"/>
      <c r="I119" s="212"/>
      <c r="J119" s="212"/>
      <c r="K119" s="197"/>
    </row>
    <row r="120" spans="1:11" s="163" customFormat="1" ht="25.5" outlineLevel="2">
      <c r="A120" s="207"/>
      <c r="B120" s="252">
        <v>85205</v>
      </c>
      <c r="C120" s="253" t="s">
        <v>101</v>
      </c>
      <c r="D120" s="209"/>
      <c r="E120" s="212">
        <f t="shared" si="46"/>
        <v>1318</v>
      </c>
      <c r="F120" s="212">
        <v>1318</v>
      </c>
      <c r="G120" s="212"/>
      <c r="H120" s="211"/>
      <c r="I120" s="212"/>
      <c r="J120" s="212"/>
      <c r="K120" s="197"/>
    </row>
    <row r="121" spans="1:11" s="163" customFormat="1" ht="51.75" customHeight="1" outlineLevel="2">
      <c r="A121" s="252"/>
      <c r="B121" s="252">
        <v>85213</v>
      </c>
      <c r="C121" s="253" t="s">
        <v>102</v>
      </c>
      <c r="D121" s="209"/>
      <c r="E121" s="212">
        <f t="shared" si="46"/>
        <v>5215</v>
      </c>
      <c r="F121" s="212">
        <v>5215</v>
      </c>
      <c r="G121" s="212"/>
      <c r="H121" s="211"/>
      <c r="I121" s="212"/>
      <c r="J121" s="212"/>
      <c r="K121" s="197"/>
    </row>
    <row r="122" spans="1:11" s="163" customFormat="1" ht="25.5" customHeight="1" outlineLevel="2">
      <c r="A122" s="207"/>
      <c r="B122" s="207">
        <v>85214</v>
      </c>
      <c r="C122" s="208" t="s">
        <v>103</v>
      </c>
      <c r="D122" s="209"/>
      <c r="E122" s="212">
        <f t="shared" si="46"/>
        <v>32507</v>
      </c>
      <c r="F122" s="212">
        <v>32507</v>
      </c>
      <c r="G122" s="212"/>
      <c r="H122" s="211"/>
      <c r="I122" s="212"/>
      <c r="J122" s="212"/>
      <c r="K122" s="197"/>
    </row>
    <row r="123" spans="1:11" s="163" customFormat="1" ht="12.75" customHeight="1" outlineLevel="2">
      <c r="A123" s="207"/>
      <c r="B123" s="252">
        <v>85216</v>
      </c>
      <c r="C123" s="253" t="s">
        <v>104</v>
      </c>
      <c r="D123" s="209"/>
      <c r="E123" s="212">
        <f t="shared" si="46"/>
        <v>51506</v>
      </c>
      <c r="F123" s="212">
        <v>51506</v>
      </c>
      <c r="G123" s="212"/>
      <c r="H123" s="211"/>
      <c r="I123" s="212"/>
      <c r="J123" s="212"/>
      <c r="K123" s="197"/>
    </row>
    <row r="124" spans="1:11" s="163" customFormat="1" ht="12.75" customHeight="1" outlineLevel="2">
      <c r="A124" s="207"/>
      <c r="B124" s="207">
        <v>85219</v>
      </c>
      <c r="C124" s="208" t="s">
        <v>105</v>
      </c>
      <c r="D124" s="209"/>
      <c r="E124" s="212">
        <f t="shared" si="46"/>
        <v>28259</v>
      </c>
      <c r="F124" s="212">
        <f>27259+1000</f>
        <v>28259</v>
      </c>
      <c r="G124" s="212"/>
      <c r="H124" s="211"/>
      <c r="I124" s="212"/>
      <c r="J124" s="212"/>
      <c r="K124" s="197"/>
    </row>
    <row r="125" spans="1:11" s="163" customFormat="1" ht="25.5" outlineLevel="2">
      <c r="A125" s="207"/>
      <c r="B125" s="207">
        <v>85228</v>
      </c>
      <c r="C125" s="208" t="s">
        <v>106</v>
      </c>
      <c r="D125" s="209">
        <v>390</v>
      </c>
      <c r="E125" s="212">
        <f t="shared" si="46"/>
        <v>4469</v>
      </c>
      <c r="F125" s="212">
        <f>4396+73</f>
        <v>4469</v>
      </c>
      <c r="G125" s="212"/>
      <c r="H125" s="211"/>
      <c r="I125" s="212"/>
      <c r="J125" s="212"/>
      <c r="K125" s="197"/>
    </row>
    <row r="126" spans="1:11" s="163" customFormat="1" outlineLevel="2">
      <c r="A126" s="207"/>
      <c r="B126" s="207">
        <v>85230</v>
      </c>
      <c r="C126" s="254" t="s">
        <v>107</v>
      </c>
      <c r="D126" s="209"/>
      <c r="E126" s="212">
        <f t="shared" si="46"/>
        <v>22267</v>
      </c>
      <c r="F126" s="212">
        <v>22267</v>
      </c>
      <c r="G126" s="212"/>
      <c r="H126" s="211"/>
      <c r="I126" s="212"/>
      <c r="J126" s="212"/>
      <c r="K126" s="197"/>
    </row>
    <row r="127" spans="1:11" s="163" customFormat="1" ht="12.75" customHeight="1" outlineLevel="2">
      <c r="A127" s="207"/>
      <c r="B127" s="207">
        <v>85231</v>
      </c>
      <c r="C127" s="253" t="s">
        <v>109</v>
      </c>
      <c r="D127" s="209"/>
      <c r="E127" s="212">
        <f t="shared" si="46"/>
        <v>100</v>
      </c>
      <c r="F127" s="212">
        <v>100</v>
      </c>
      <c r="G127" s="212"/>
      <c r="H127" s="211"/>
      <c r="I127" s="212"/>
      <c r="J127" s="212"/>
      <c r="K127" s="197"/>
    </row>
    <row r="128" spans="1:11" s="163" customFormat="1" ht="15.75" customHeight="1" outlineLevel="2">
      <c r="A128" s="207"/>
      <c r="B128" s="207">
        <v>85295</v>
      </c>
      <c r="C128" s="208" t="s">
        <v>25</v>
      </c>
      <c r="D128" s="209"/>
      <c r="E128" s="212">
        <f t="shared" si="46"/>
        <v>289</v>
      </c>
      <c r="F128" s="212">
        <v>250</v>
      </c>
      <c r="G128" s="212"/>
      <c r="H128" s="211">
        <v>39</v>
      </c>
      <c r="I128" s="212"/>
      <c r="J128" s="212"/>
      <c r="K128" s="197"/>
    </row>
    <row r="129" spans="1:11" s="163" customFormat="1" ht="15.75" customHeight="1" outlineLevel="2">
      <c r="A129" s="207"/>
      <c r="B129" s="207"/>
      <c r="C129" s="208"/>
      <c r="D129" s="209"/>
      <c r="E129" s="212"/>
      <c r="F129" s="212"/>
      <c r="G129" s="212"/>
      <c r="H129" s="211"/>
      <c r="I129" s="212"/>
      <c r="J129" s="212"/>
      <c r="K129" s="197"/>
    </row>
    <row r="130" spans="1:11" s="163" customFormat="1" ht="12.75" customHeight="1" outlineLevel="2">
      <c r="A130" s="207">
        <v>855</v>
      </c>
      <c r="B130" s="207"/>
      <c r="C130" s="255" t="s">
        <v>110</v>
      </c>
      <c r="D130" s="209">
        <f>D131+D132+D133+D134</f>
        <v>22000</v>
      </c>
      <c r="E130" s="212">
        <f>E131+E132+E133+E134+E135</f>
        <v>643285</v>
      </c>
      <c r="F130" s="212">
        <f t="shared" ref="F130:J130" si="47">F131+F132+F133+F134+F135</f>
        <v>643285</v>
      </c>
      <c r="G130" s="212">
        <f t="shared" si="47"/>
        <v>0</v>
      </c>
      <c r="H130" s="212">
        <f t="shared" si="47"/>
        <v>0</v>
      </c>
      <c r="I130" s="212">
        <f t="shared" si="47"/>
        <v>0</v>
      </c>
      <c r="J130" s="212">
        <f t="shared" si="47"/>
        <v>0</v>
      </c>
      <c r="K130" s="197"/>
    </row>
    <row r="131" spans="1:11" s="163" customFormat="1" ht="12.75" customHeight="1" outlineLevel="2">
      <c r="A131" s="207"/>
      <c r="B131" s="207">
        <v>85502</v>
      </c>
      <c r="C131" s="208" t="s">
        <v>113</v>
      </c>
      <c r="D131" s="209">
        <v>22000</v>
      </c>
      <c r="E131" s="212">
        <f t="shared" ref="E131" si="48">SUM(F131:J131)</f>
        <v>628545</v>
      </c>
      <c r="F131" s="212">
        <v>628545</v>
      </c>
      <c r="G131" s="212"/>
      <c r="H131" s="211"/>
      <c r="I131" s="212"/>
      <c r="J131" s="212"/>
      <c r="K131" s="197"/>
    </row>
    <row r="132" spans="1:11" s="163" customFormat="1" ht="17.25" customHeight="1" outlineLevel="2">
      <c r="A132" s="207"/>
      <c r="B132" s="207">
        <v>85503</v>
      </c>
      <c r="C132" s="208" t="s">
        <v>232</v>
      </c>
      <c r="D132" s="209"/>
      <c r="E132" s="212">
        <f t="shared" ref="E132:E135" si="49">SUM(F132:J132)</f>
        <v>40</v>
      </c>
      <c r="F132" s="212">
        <v>40</v>
      </c>
      <c r="G132" s="212"/>
      <c r="H132" s="211"/>
      <c r="I132" s="212"/>
      <c r="J132" s="212"/>
      <c r="K132" s="197"/>
    </row>
    <row r="133" spans="1:11" s="214" customFormat="1" ht="15.75" customHeight="1" outlineLevel="2">
      <c r="A133" s="207"/>
      <c r="B133" s="207">
        <v>85508</v>
      </c>
      <c r="C133" s="208" t="s">
        <v>114</v>
      </c>
      <c r="D133" s="256"/>
      <c r="E133" s="212">
        <f t="shared" si="49"/>
        <v>100</v>
      </c>
      <c r="F133" s="212">
        <v>100</v>
      </c>
      <c r="G133" s="212"/>
      <c r="H133" s="211"/>
      <c r="I133" s="212"/>
      <c r="J133" s="212"/>
      <c r="K133" s="213"/>
    </row>
    <row r="134" spans="1:11" s="214" customFormat="1" ht="15.75" customHeight="1" outlineLevel="2">
      <c r="A134" s="207"/>
      <c r="B134" s="207">
        <v>85509</v>
      </c>
      <c r="C134" s="208" t="s">
        <v>115</v>
      </c>
      <c r="D134" s="256"/>
      <c r="E134" s="212">
        <f t="shared" si="49"/>
        <v>3880</v>
      </c>
      <c r="F134" s="212">
        <f>3564+316</f>
        <v>3880</v>
      </c>
      <c r="G134" s="212"/>
      <c r="H134" s="211"/>
      <c r="I134" s="212"/>
      <c r="J134" s="212"/>
      <c r="K134" s="213"/>
    </row>
    <row r="135" spans="1:11" s="163" customFormat="1" ht="96.75" customHeight="1" outlineLevel="2">
      <c r="A135" s="192"/>
      <c r="B135" s="192">
        <v>85513</v>
      </c>
      <c r="C135" s="193" t="s">
        <v>231</v>
      </c>
      <c r="D135" s="200"/>
      <c r="E135" s="196">
        <f t="shared" si="49"/>
        <v>10720</v>
      </c>
      <c r="F135" s="196">
        <f>9735+985</f>
        <v>10720</v>
      </c>
      <c r="G135" s="196"/>
      <c r="H135" s="178"/>
      <c r="I135" s="196"/>
      <c r="J135" s="196"/>
      <c r="K135" s="197"/>
    </row>
    <row r="136" spans="1:11" ht="7.5" customHeight="1" outlineLevel="2">
      <c r="A136" s="257"/>
      <c r="B136" s="257"/>
      <c r="C136" s="258"/>
      <c r="D136" s="200"/>
      <c r="E136" s="200"/>
      <c r="F136" s="200"/>
      <c r="G136" s="200"/>
      <c r="H136" s="179"/>
      <c r="I136" s="200"/>
      <c r="J136" s="200"/>
      <c r="K136" s="259"/>
    </row>
    <row r="137" spans="1:11" s="163" customFormat="1" ht="25.5" customHeight="1" outlineLevel="2">
      <c r="A137" s="182"/>
      <c r="B137" s="243"/>
      <c r="C137" s="183" t="s">
        <v>117</v>
      </c>
      <c r="D137" s="184">
        <f t="shared" ref="D137:J137" si="50">D138</f>
        <v>112</v>
      </c>
      <c r="E137" s="185">
        <f t="shared" si="50"/>
        <v>10125</v>
      </c>
      <c r="F137" s="185">
        <f t="shared" si="50"/>
        <v>9428</v>
      </c>
      <c r="G137" s="185">
        <f t="shared" si="50"/>
        <v>2</v>
      </c>
      <c r="H137" s="185">
        <f t="shared" si="50"/>
        <v>695</v>
      </c>
      <c r="I137" s="185">
        <f t="shared" si="50"/>
        <v>0</v>
      </c>
      <c r="J137" s="185">
        <f t="shared" si="50"/>
        <v>0</v>
      </c>
      <c r="K137" s="186"/>
    </row>
    <row r="138" spans="1:11" s="163" customFormat="1" ht="28.5" customHeight="1" outlineLevel="1">
      <c r="A138" s="228">
        <v>853</v>
      </c>
      <c r="B138" s="228"/>
      <c r="C138" s="201" t="s">
        <v>118</v>
      </c>
      <c r="D138" s="229">
        <f>D139</f>
        <v>112</v>
      </c>
      <c r="E138" s="195">
        <f t="shared" ref="E138:J138" si="51">SUM(E139:E140)</f>
        <v>10125</v>
      </c>
      <c r="F138" s="195">
        <f t="shared" si="51"/>
        <v>9428</v>
      </c>
      <c r="G138" s="195">
        <f t="shared" si="51"/>
        <v>2</v>
      </c>
      <c r="H138" s="190">
        <f t="shared" si="51"/>
        <v>695</v>
      </c>
      <c r="I138" s="195">
        <f t="shared" si="51"/>
        <v>0</v>
      </c>
      <c r="J138" s="195">
        <f t="shared" si="51"/>
        <v>0</v>
      </c>
      <c r="K138" s="233"/>
    </row>
    <row r="139" spans="1:11" s="163" customFormat="1" ht="26.25" customHeight="1" outlineLevel="2">
      <c r="A139" s="192"/>
      <c r="B139" s="192">
        <v>85321</v>
      </c>
      <c r="C139" s="193" t="s">
        <v>119</v>
      </c>
      <c r="D139" s="194">
        <v>112</v>
      </c>
      <c r="E139" s="196">
        <f>SUM(F139:H139)</f>
        <v>10125</v>
      </c>
      <c r="F139" s="196">
        <f>8643+785</f>
        <v>9428</v>
      </c>
      <c r="G139" s="196">
        <v>2</v>
      </c>
      <c r="H139" s="178">
        <f>652+43</f>
        <v>695</v>
      </c>
      <c r="I139" s="196"/>
      <c r="J139" s="196"/>
      <c r="K139" s="197"/>
    </row>
    <row r="140" spans="1:11" ht="12.75" customHeight="1" outlineLevel="2">
      <c r="A140" s="217"/>
      <c r="B140" s="217"/>
      <c r="C140" s="218"/>
      <c r="D140" s="179"/>
      <c r="E140" s="179"/>
      <c r="F140" s="179"/>
      <c r="G140" s="179"/>
      <c r="H140" s="179"/>
      <c r="I140" s="179"/>
      <c r="J140" s="179"/>
      <c r="K140" s="160"/>
    </row>
    <row r="141" spans="1:11" s="163" customFormat="1" ht="25.5" customHeight="1" outlineLevel="2">
      <c r="A141" s="182"/>
      <c r="B141" s="182"/>
      <c r="C141" s="260" t="s">
        <v>121</v>
      </c>
      <c r="D141" s="261">
        <f t="shared" ref="D141:D142" si="52">D142</f>
        <v>4593</v>
      </c>
      <c r="E141" s="262">
        <f>F141+G141+H141+I141+J141</f>
        <v>131059</v>
      </c>
      <c r="F141" s="262">
        <f t="shared" ref="F141:J142" si="53">F142</f>
        <v>0</v>
      </c>
      <c r="G141" s="262">
        <f t="shared" si="53"/>
        <v>110</v>
      </c>
      <c r="H141" s="262">
        <f t="shared" si="53"/>
        <v>130560</v>
      </c>
      <c r="I141" s="262">
        <f t="shared" si="53"/>
        <v>389</v>
      </c>
      <c r="J141" s="262">
        <f t="shared" si="53"/>
        <v>0</v>
      </c>
      <c r="K141" s="224"/>
    </row>
    <row r="142" spans="1:11" s="163" customFormat="1" ht="12.75" customHeight="1" outlineLevel="2">
      <c r="A142" s="187">
        <v>851</v>
      </c>
      <c r="B142" s="247"/>
      <c r="C142" s="263" t="s">
        <v>83</v>
      </c>
      <c r="D142" s="264">
        <f t="shared" si="52"/>
        <v>4593</v>
      </c>
      <c r="E142" s="265">
        <f>E143</f>
        <v>131059</v>
      </c>
      <c r="F142" s="265">
        <f>F143</f>
        <v>0</v>
      </c>
      <c r="G142" s="265">
        <f t="shared" si="53"/>
        <v>110</v>
      </c>
      <c r="H142" s="265">
        <f t="shared" si="53"/>
        <v>130560</v>
      </c>
      <c r="I142" s="265">
        <f t="shared" si="53"/>
        <v>389</v>
      </c>
      <c r="J142" s="265">
        <f t="shared" si="53"/>
        <v>0</v>
      </c>
    </row>
    <row r="143" spans="1:11" s="163" customFormat="1" ht="15" customHeight="1" outlineLevel="2">
      <c r="A143" s="244"/>
      <c r="B143" s="228">
        <v>85132</v>
      </c>
      <c r="C143" s="266" t="s">
        <v>122</v>
      </c>
      <c r="D143" s="267">
        <v>4593</v>
      </c>
      <c r="E143" s="268">
        <f>F143+G143+H143+I143</f>
        <v>131059</v>
      </c>
      <c r="F143" s="268"/>
      <c r="G143" s="268">
        <v>110</v>
      </c>
      <c r="H143" s="265">
        <f>105443+25117</f>
        <v>130560</v>
      </c>
      <c r="I143" s="268">
        <v>389</v>
      </c>
      <c r="J143" s="268"/>
      <c r="K143" s="197"/>
    </row>
    <row r="144" spans="1:11" ht="12.75" customHeight="1" outlineLevel="2">
      <c r="A144" s="225"/>
      <c r="B144" s="225"/>
      <c r="C144" s="226"/>
      <c r="D144" s="177"/>
      <c r="E144" s="179"/>
      <c r="F144" s="179"/>
      <c r="G144" s="179"/>
      <c r="H144" s="179"/>
      <c r="I144" s="179"/>
      <c r="J144" s="179"/>
      <c r="K144" s="160"/>
    </row>
    <row r="145" spans="1:11" s="163" customFormat="1" ht="12.75" customHeight="1" outlineLevel="2">
      <c r="A145" s="182"/>
      <c r="B145" s="182"/>
      <c r="C145" s="183" t="s">
        <v>123</v>
      </c>
      <c r="D145" s="184">
        <f t="shared" ref="D145:D146" si="54">D146</f>
        <v>0</v>
      </c>
      <c r="E145" s="185">
        <f>F145+G145+H145+I145+J145</f>
        <v>1171</v>
      </c>
      <c r="F145" s="185">
        <f t="shared" ref="F145:J146" si="55">F146</f>
        <v>0</v>
      </c>
      <c r="G145" s="185">
        <f t="shared" si="55"/>
        <v>1</v>
      </c>
      <c r="H145" s="185">
        <f t="shared" si="55"/>
        <v>1170</v>
      </c>
      <c r="I145" s="185">
        <f t="shared" si="55"/>
        <v>0</v>
      </c>
      <c r="J145" s="185">
        <f t="shared" si="55"/>
        <v>0</v>
      </c>
      <c r="K145" s="186"/>
    </row>
    <row r="146" spans="1:11" s="163" customFormat="1" ht="12.75" customHeight="1" outlineLevel="1">
      <c r="A146" s="187">
        <v>851</v>
      </c>
      <c r="B146" s="187"/>
      <c r="C146" s="188" t="s">
        <v>83</v>
      </c>
      <c r="D146" s="189">
        <f t="shared" si="54"/>
        <v>0</v>
      </c>
      <c r="E146" s="190">
        <f>E147</f>
        <v>1171</v>
      </c>
      <c r="F146" s="190">
        <f t="shared" si="55"/>
        <v>0</v>
      </c>
      <c r="G146" s="190">
        <f t="shared" si="55"/>
        <v>1</v>
      </c>
      <c r="H146" s="190">
        <f t="shared" si="55"/>
        <v>1170</v>
      </c>
      <c r="I146" s="190">
        <f t="shared" si="55"/>
        <v>0</v>
      </c>
      <c r="J146" s="190">
        <f t="shared" si="55"/>
        <v>0</v>
      </c>
      <c r="K146" s="191"/>
    </row>
    <row r="147" spans="1:11" s="163" customFormat="1" outlineLevel="2">
      <c r="A147" s="192"/>
      <c r="B147" s="192">
        <v>85133</v>
      </c>
      <c r="C147" s="193" t="s">
        <v>124</v>
      </c>
      <c r="D147" s="194">
        <v>0</v>
      </c>
      <c r="E147" s="196">
        <f>F147+G147+H147+I147+J147</f>
        <v>1171</v>
      </c>
      <c r="F147" s="196"/>
      <c r="G147" s="196">
        <v>1</v>
      </c>
      <c r="H147" s="178">
        <v>1170</v>
      </c>
      <c r="I147" s="196"/>
      <c r="J147" s="196"/>
      <c r="K147" s="197"/>
    </row>
    <row r="148" spans="1:11" ht="12.75" customHeight="1">
      <c r="A148" s="269"/>
      <c r="B148" s="217"/>
      <c r="C148" s="218"/>
      <c r="D148" s="270"/>
      <c r="E148" s="271"/>
      <c r="F148" s="271"/>
      <c r="G148" s="271"/>
      <c r="H148" s="271"/>
      <c r="I148" s="271"/>
      <c r="J148" s="179"/>
      <c r="K148" s="160"/>
    </row>
    <row r="149" spans="1:11" s="163" customFormat="1" ht="12.75" customHeight="1" outlineLevel="2">
      <c r="A149" s="182"/>
      <c r="B149" s="182"/>
      <c r="C149" s="183" t="s">
        <v>125</v>
      </c>
      <c r="D149" s="184">
        <f t="shared" ref="D149:D150" si="56">D150</f>
        <v>199</v>
      </c>
      <c r="E149" s="185">
        <f>F149+G149+H149+I149+J149</f>
        <v>10524</v>
      </c>
      <c r="F149" s="185">
        <f t="shared" ref="F149:J150" si="57">F150</f>
        <v>0</v>
      </c>
      <c r="G149" s="185">
        <f t="shared" si="57"/>
        <v>16</v>
      </c>
      <c r="H149" s="185">
        <f t="shared" si="57"/>
        <v>10358</v>
      </c>
      <c r="I149" s="185">
        <f t="shared" si="57"/>
        <v>150</v>
      </c>
      <c r="J149" s="185">
        <f t="shared" si="57"/>
        <v>0</v>
      </c>
      <c r="K149" s="186"/>
    </row>
    <row r="150" spans="1:11" s="163" customFormat="1" ht="12.75" customHeight="1" outlineLevel="1">
      <c r="A150" s="187">
        <v>900</v>
      </c>
      <c r="B150" s="187"/>
      <c r="C150" s="188" t="s">
        <v>37</v>
      </c>
      <c r="D150" s="189">
        <f t="shared" si="56"/>
        <v>199</v>
      </c>
      <c r="E150" s="190">
        <f>E151</f>
        <v>10524</v>
      </c>
      <c r="F150" s="190">
        <f t="shared" si="57"/>
        <v>0</v>
      </c>
      <c r="G150" s="190">
        <f t="shared" si="57"/>
        <v>16</v>
      </c>
      <c r="H150" s="190">
        <f t="shared" si="57"/>
        <v>10358</v>
      </c>
      <c r="I150" s="190">
        <f t="shared" si="57"/>
        <v>150</v>
      </c>
      <c r="J150" s="190">
        <f t="shared" si="57"/>
        <v>0</v>
      </c>
      <c r="K150" s="191"/>
    </row>
    <row r="151" spans="1:11" s="163" customFormat="1" outlineLevel="2">
      <c r="A151" s="192"/>
      <c r="B151" s="192">
        <v>90014</v>
      </c>
      <c r="C151" s="193" t="s">
        <v>126</v>
      </c>
      <c r="D151" s="194">
        <v>199</v>
      </c>
      <c r="E151" s="196">
        <f>F151+G151+H151+I151+J151</f>
        <v>10524</v>
      </c>
      <c r="F151" s="196"/>
      <c r="G151" s="196">
        <v>16</v>
      </c>
      <c r="H151" s="178">
        <v>10358</v>
      </c>
      <c r="I151" s="196">
        <v>150</v>
      </c>
      <c r="J151" s="196"/>
      <c r="K151" s="197"/>
    </row>
    <row r="152" spans="1:11" ht="12.75" customHeight="1" outlineLevel="2">
      <c r="A152" s="225"/>
      <c r="B152" s="225"/>
      <c r="C152" s="226"/>
      <c r="D152" s="177"/>
      <c r="E152" s="179"/>
      <c r="F152" s="179"/>
      <c r="G152" s="179"/>
      <c r="H152" s="179"/>
      <c r="I152" s="179"/>
      <c r="J152" s="179"/>
      <c r="K152" s="160"/>
    </row>
    <row r="153" spans="1:11" s="163" customFormat="1" ht="12.75" customHeight="1" outlineLevel="2">
      <c r="A153" s="182"/>
      <c r="B153" s="182"/>
      <c r="C153" s="183" t="s">
        <v>127</v>
      </c>
      <c r="D153" s="184">
        <f>D154</f>
        <v>0</v>
      </c>
      <c r="E153" s="185">
        <f>F153+G153+H153+I153+J153</f>
        <v>4887</v>
      </c>
      <c r="F153" s="185">
        <f t="shared" ref="F153:J153" si="58">F154</f>
        <v>815</v>
      </c>
      <c r="G153" s="185">
        <f t="shared" si="58"/>
        <v>10</v>
      </c>
      <c r="H153" s="185">
        <f t="shared" si="58"/>
        <v>4062</v>
      </c>
      <c r="I153" s="185">
        <f t="shared" si="58"/>
        <v>0</v>
      </c>
      <c r="J153" s="185">
        <f t="shared" si="58"/>
        <v>0</v>
      </c>
      <c r="K153" s="186"/>
    </row>
    <row r="154" spans="1:11" s="163" customFormat="1" ht="12.75" customHeight="1" outlineLevel="1">
      <c r="A154" s="187">
        <v>921</v>
      </c>
      <c r="B154" s="187"/>
      <c r="C154" s="188" t="s">
        <v>128</v>
      </c>
      <c r="D154" s="272"/>
      <c r="E154" s="190">
        <f t="shared" ref="E154:J154" si="59">SUM(E155:E156)</f>
        <v>4887</v>
      </c>
      <c r="F154" s="190">
        <f t="shared" si="59"/>
        <v>815</v>
      </c>
      <c r="G154" s="190">
        <f t="shared" si="59"/>
        <v>10</v>
      </c>
      <c r="H154" s="190">
        <f t="shared" si="59"/>
        <v>4062</v>
      </c>
      <c r="I154" s="190">
        <f t="shared" si="59"/>
        <v>0</v>
      </c>
      <c r="J154" s="190">
        <f t="shared" si="59"/>
        <v>0</v>
      </c>
      <c r="K154" s="191"/>
    </row>
    <row r="155" spans="1:11" s="163" customFormat="1" ht="12.75" customHeight="1" outlineLevel="2">
      <c r="A155" s="192"/>
      <c r="B155" s="192">
        <v>92120</v>
      </c>
      <c r="C155" s="273" t="s">
        <v>129</v>
      </c>
      <c r="D155" s="200"/>
      <c r="E155" s="196">
        <f t="shared" ref="E155:E156" si="60">F155+G155+H155+I155+J155</f>
        <v>1135</v>
      </c>
      <c r="F155" s="196">
        <v>815</v>
      </c>
      <c r="G155" s="196"/>
      <c r="H155" s="178">
        <v>320</v>
      </c>
      <c r="I155" s="196"/>
      <c r="J155" s="196"/>
      <c r="K155" s="197"/>
    </row>
    <row r="156" spans="1:11" s="163" customFormat="1" outlineLevel="2">
      <c r="A156" s="192"/>
      <c r="B156" s="192">
        <v>92121</v>
      </c>
      <c r="C156" s="193" t="s">
        <v>130</v>
      </c>
      <c r="D156" s="200"/>
      <c r="E156" s="196">
        <f t="shared" si="60"/>
        <v>3752</v>
      </c>
      <c r="F156" s="196"/>
      <c r="G156" s="196">
        <v>10</v>
      </c>
      <c r="H156" s="178">
        <v>3742</v>
      </c>
      <c r="I156" s="196"/>
      <c r="J156" s="196"/>
      <c r="K156" s="197"/>
    </row>
    <row r="157" spans="1:11" ht="12.75" customHeight="1" outlineLevel="2">
      <c r="A157" s="225"/>
      <c r="B157" s="225"/>
      <c r="C157" s="226"/>
      <c r="D157" s="179"/>
      <c r="E157" s="178"/>
      <c r="F157" s="179"/>
      <c r="G157" s="179"/>
      <c r="H157" s="179"/>
      <c r="I157" s="179"/>
      <c r="J157" s="179"/>
      <c r="K157" s="160"/>
    </row>
    <row r="158" spans="1:11" s="163" customFormat="1" ht="12.75" customHeight="1" outlineLevel="2">
      <c r="A158" s="182"/>
      <c r="B158" s="182"/>
      <c r="C158" s="183" t="s">
        <v>131</v>
      </c>
      <c r="D158" s="184">
        <f>D159+D163+D168+D174+D178+D185</f>
        <v>9623</v>
      </c>
      <c r="E158" s="185">
        <f t="shared" ref="E158:J158" si="61">E159+E163+E168+E174+E178+E185+E182</f>
        <v>84071</v>
      </c>
      <c r="F158" s="185">
        <f t="shared" si="61"/>
        <v>0</v>
      </c>
      <c r="G158" s="185">
        <f t="shared" si="61"/>
        <v>79</v>
      </c>
      <c r="H158" s="185">
        <f t="shared" si="61"/>
        <v>79764</v>
      </c>
      <c r="I158" s="185">
        <f t="shared" si="61"/>
        <v>1795</v>
      </c>
      <c r="J158" s="185">
        <f t="shared" si="61"/>
        <v>2433</v>
      </c>
      <c r="K158" s="186"/>
    </row>
    <row r="159" spans="1:11" s="163" customFormat="1" ht="12.75" customHeight="1" outlineLevel="1">
      <c r="A159" s="187" t="s">
        <v>18</v>
      </c>
      <c r="B159" s="187"/>
      <c r="C159" s="188" t="s">
        <v>19</v>
      </c>
      <c r="D159" s="189">
        <f>D160+D161</f>
        <v>9</v>
      </c>
      <c r="E159" s="190">
        <f t="shared" ref="E159:J159" si="62">E160+E161</f>
        <v>1099</v>
      </c>
      <c r="F159" s="190">
        <f t="shared" si="62"/>
        <v>0</v>
      </c>
      <c r="G159" s="190">
        <f t="shared" si="62"/>
        <v>15</v>
      </c>
      <c r="H159" s="190">
        <f t="shared" si="62"/>
        <v>1084</v>
      </c>
      <c r="I159" s="190">
        <f t="shared" si="62"/>
        <v>0</v>
      </c>
      <c r="J159" s="190">
        <f t="shared" si="62"/>
        <v>0</v>
      </c>
      <c r="K159" s="191"/>
    </row>
    <row r="160" spans="1:11" s="163" customFormat="1" ht="12.75" customHeight="1" outlineLevel="1">
      <c r="A160" s="187"/>
      <c r="B160" s="274" t="s">
        <v>50</v>
      </c>
      <c r="C160" s="188" t="s">
        <v>51</v>
      </c>
      <c r="D160" s="189">
        <v>3</v>
      </c>
      <c r="E160" s="190">
        <f>F160+G160+H160+I160+J160</f>
        <v>0</v>
      </c>
      <c r="F160" s="190"/>
      <c r="G160" s="190"/>
      <c r="H160" s="190"/>
      <c r="I160" s="190"/>
      <c r="J160" s="190"/>
      <c r="K160" s="191"/>
    </row>
    <row r="161" spans="1:11" s="163" customFormat="1" outlineLevel="2">
      <c r="A161" s="230"/>
      <c r="B161" s="230" t="s">
        <v>24</v>
      </c>
      <c r="C161" s="231" t="s">
        <v>25</v>
      </c>
      <c r="D161" s="177">
        <v>6</v>
      </c>
      <c r="E161" s="212">
        <f>F161+G161+H161+I161+J161</f>
        <v>1099</v>
      </c>
      <c r="F161" s="178"/>
      <c r="G161" s="178">
        <v>15</v>
      </c>
      <c r="H161" s="178">
        <f>1013+71</f>
        <v>1084</v>
      </c>
      <c r="I161" s="178"/>
      <c r="J161" s="178"/>
    </row>
    <row r="162" spans="1:11" s="163" customFormat="1" ht="7.5" customHeight="1" outlineLevel="2">
      <c r="A162" s="247"/>
      <c r="B162" s="247"/>
      <c r="C162" s="249"/>
      <c r="D162" s="250"/>
      <c r="E162" s="251"/>
      <c r="F162" s="251"/>
      <c r="G162" s="251"/>
      <c r="H162" s="251"/>
      <c r="I162" s="251"/>
      <c r="J162" s="251"/>
      <c r="K162" s="186"/>
    </row>
    <row r="163" spans="1:11" s="163" customFormat="1" ht="12.75" customHeight="1" outlineLevel="2">
      <c r="A163" s="187">
        <v>710</v>
      </c>
      <c r="B163" s="187"/>
      <c r="C163" s="188" t="s">
        <v>33</v>
      </c>
      <c r="D163" s="189">
        <f>D165+D164+D166</f>
        <v>817</v>
      </c>
      <c r="E163" s="190">
        <f t="shared" ref="E163:J163" si="63">E165+E164</f>
        <v>0</v>
      </c>
      <c r="F163" s="190">
        <f t="shared" si="63"/>
        <v>0</v>
      </c>
      <c r="G163" s="190">
        <f t="shared" si="63"/>
        <v>0</v>
      </c>
      <c r="H163" s="190">
        <f t="shared" si="63"/>
        <v>0</v>
      </c>
      <c r="I163" s="190">
        <f t="shared" si="63"/>
        <v>0</v>
      </c>
      <c r="J163" s="190">
        <f t="shared" si="63"/>
        <v>0</v>
      </c>
      <c r="K163" s="186"/>
    </row>
    <row r="164" spans="1:11" s="163" customFormat="1" ht="12.75" customHeight="1" outlineLevel="2">
      <c r="A164" s="187"/>
      <c r="B164" s="187">
        <v>71012</v>
      </c>
      <c r="C164" s="193" t="s">
        <v>61</v>
      </c>
      <c r="D164" s="189">
        <v>1</v>
      </c>
      <c r="E164" s="190"/>
      <c r="F164" s="190"/>
      <c r="G164" s="190"/>
      <c r="H164" s="190"/>
      <c r="I164" s="190"/>
      <c r="J164" s="190"/>
      <c r="K164" s="186"/>
    </row>
    <row r="165" spans="1:11" s="163" customFormat="1" ht="12.75" customHeight="1" outlineLevel="2">
      <c r="A165" s="187"/>
      <c r="B165" s="187">
        <v>71015</v>
      </c>
      <c r="C165" s="188" t="s">
        <v>74</v>
      </c>
      <c r="D165" s="177">
        <v>815</v>
      </c>
      <c r="E165" s="178"/>
      <c r="F165" s="178"/>
      <c r="G165" s="178"/>
      <c r="H165" s="178"/>
      <c r="I165" s="178"/>
      <c r="J165" s="178"/>
      <c r="K165" s="186"/>
    </row>
    <row r="166" spans="1:11" s="163" customFormat="1" ht="12.75" customHeight="1" outlineLevel="2">
      <c r="A166" s="187"/>
      <c r="B166" s="187">
        <v>71095</v>
      </c>
      <c r="C166" s="188" t="s">
        <v>25</v>
      </c>
      <c r="D166" s="177">
        <v>1</v>
      </c>
      <c r="E166" s="178"/>
      <c r="F166" s="178"/>
      <c r="G166" s="178"/>
      <c r="H166" s="178"/>
      <c r="I166" s="178"/>
      <c r="J166" s="178"/>
      <c r="K166" s="186"/>
    </row>
    <row r="167" spans="1:11" s="163" customFormat="1" ht="12.75" customHeight="1" outlineLevel="2">
      <c r="A167" s="247"/>
      <c r="B167" s="247"/>
      <c r="C167" s="249"/>
      <c r="D167" s="250"/>
      <c r="E167" s="251"/>
      <c r="F167" s="251"/>
      <c r="G167" s="251"/>
      <c r="H167" s="251"/>
      <c r="I167" s="251"/>
      <c r="J167" s="251"/>
      <c r="K167" s="186"/>
    </row>
    <row r="168" spans="1:11" s="163" customFormat="1" ht="12.75" customHeight="1" outlineLevel="1">
      <c r="A168" s="187">
        <v>750</v>
      </c>
      <c r="B168" s="187"/>
      <c r="C168" s="188" t="s">
        <v>76</v>
      </c>
      <c r="D168" s="189">
        <f>D169+D170++D171+D172</f>
        <v>8488</v>
      </c>
      <c r="E168" s="189">
        <f t="shared" ref="E168:J168" si="64">E169+E170++E171+E172</f>
        <v>68350</v>
      </c>
      <c r="F168" s="189">
        <f t="shared" si="64"/>
        <v>0</v>
      </c>
      <c r="G168" s="189">
        <f t="shared" si="64"/>
        <v>64</v>
      </c>
      <c r="H168" s="189">
        <f t="shared" si="64"/>
        <v>64158</v>
      </c>
      <c r="I168" s="189">
        <f t="shared" si="64"/>
        <v>1718</v>
      </c>
      <c r="J168" s="189">
        <f t="shared" si="64"/>
        <v>2410</v>
      </c>
      <c r="K168" s="191"/>
    </row>
    <row r="169" spans="1:11" s="163" customFormat="1" ht="22.5" customHeight="1" outlineLevel="1">
      <c r="A169" s="275"/>
      <c r="B169" s="276">
        <v>75011</v>
      </c>
      <c r="C169" s="277" t="s">
        <v>132</v>
      </c>
      <c r="D169" s="278">
        <v>8452</v>
      </c>
      <c r="E169" s="279">
        <f>SUM(F169:J169)</f>
        <v>60410</v>
      </c>
      <c r="F169" s="280"/>
      <c r="G169" s="279">
        <f>61</f>
        <v>61</v>
      </c>
      <c r="H169" s="281">
        <f>51546+4743</f>
        <v>56289</v>
      </c>
      <c r="I169" s="279">
        <v>1650</v>
      </c>
      <c r="J169" s="279">
        <f>2289+121</f>
        <v>2410</v>
      </c>
      <c r="K169" s="233"/>
    </row>
    <row r="170" spans="1:11" s="163" customFormat="1" ht="15.75" customHeight="1" outlineLevel="2">
      <c r="A170" s="192"/>
      <c r="B170" s="192">
        <v>75046</v>
      </c>
      <c r="C170" s="193" t="s">
        <v>133</v>
      </c>
      <c r="D170" s="194">
        <v>25</v>
      </c>
      <c r="E170" s="196">
        <f>SUM(F170:J170)</f>
        <v>30</v>
      </c>
      <c r="F170" s="196"/>
      <c r="G170" s="196">
        <v>2</v>
      </c>
      <c r="H170" s="178">
        <v>28</v>
      </c>
      <c r="I170" s="196"/>
      <c r="J170" s="196"/>
      <c r="K170" s="197"/>
    </row>
    <row r="171" spans="1:11" s="163" customFormat="1" ht="15.75" customHeight="1" outlineLevel="2">
      <c r="A171" s="192"/>
      <c r="B171" s="192">
        <v>75081</v>
      </c>
      <c r="C171" s="193" t="s">
        <v>78</v>
      </c>
      <c r="D171" s="194"/>
      <c r="E171" s="212">
        <f>G171+H171+I171</f>
        <v>7910</v>
      </c>
      <c r="F171" s="196"/>
      <c r="G171" s="196">
        <v>1</v>
      </c>
      <c r="H171" s="211">
        <f>7563+278</f>
        <v>7841</v>
      </c>
      <c r="I171" s="196">
        <v>68</v>
      </c>
      <c r="J171" s="196"/>
      <c r="K171" s="197"/>
    </row>
    <row r="172" spans="1:11" s="163" customFormat="1" ht="15.75" customHeight="1" outlineLevel="2">
      <c r="A172" s="192"/>
      <c r="B172" s="192">
        <v>75087</v>
      </c>
      <c r="C172" s="193" t="s">
        <v>134</v>
      </c>
      <c r="D172" s="194">
        <v>11</v>
      </c>
      <c r="E172" s="196">
        <f t="shared" ref="E172" si="65">G172+H172</f>
        <v>0</v>
      </c>
      <c r="F172" s="196"/>
      <c r="G172" s="196"/>
      <c r="H172" s="178"/>
      <c r="I172" s="196"/>
      <c r="J172" s="196"/>
      <c r="K172" s="197"/>
    </row>
    <row r="173" spans="1:11" s="163" customFormat="1" ht="12.75" customHeight="1" outlineLevel="2">
      <c r="A173" s="192"/>
      <c r="B173" s="192"/>
      <c r="C173" s="193"/>
      <c r="D173" s="194"/>
      <c r="E173" s="196"/>
      <c r="F173" s="196"/>
      <c r="G173" s="196"/>
      <c r="H173" s="178"/>
      <c r="I173" s="196"/>
      <c r="J173" s="196"/>
      <c r="K173" s="197"/>
    </row>
    <row r="174" spans="1:11" s="163" customFormat="1" ht="12.75" customHeight="1" outlineLevel="2">
      <c r="A174" s="228">
        <v>851</v>
      </c>
      <c r="B174" s="228"/>
      <c r="C174" s="201" t="s">
        <v>83</v>
      </c>
      <c r="D174" s="229">
        <f>D176+D175</f>
        <v>273</v>
      </c>
      <c r="E174" s="195">
        <f>E176+E175</f>
        <v>10926</v>
      </c>
      <c r="F174" s="195">
        <f t="shared" ref="F174:J174" si="66">F176+F175</f>
        <v>0</v>
      </c>
      <c r="G174" s="195">
        <f t="shared" si="66"/>
        <v>0</v>
      </c>
      <c r="H174" s="195">
        <f t="shared" si="66"/>
        <v>10849</v>
      </c>
      <c r="I174" s="195">
        <f t="shared" si="66"/>
        <v>77</v>
      </c>
      <c r="J174" s="195">
        <f t="shared" si="66"/>
        <v>0</v>
      </c>
      <c r="K174" s="197"/>
    </row>
    <row r="175" spans="1:11" s="163" customFormat="1" ht="21.75" customHeight="1" outlineLevel="2">
      <c r="A175" s="228"/>
      <c r="B175" s="228">
        <v>85146</v>
      </c>
      <c r="C175" s="201" t="s">
        <v>210</v>
      </c>
      <c r="D175" s="229"/>
      <c r="E175" s="195">
        <f>H175+I175</f>
        <v>10926</v>
      </c>
      <c r="F175" s="196"/>
      <c r="G175" s="196"/>
      <c r="H175" s="178">
        <f>10713+136</f>
        <v>10849</v>
      </c>
      <c r="I175" s="196">
        <v>77</v>
      </c>
      <c r="J175" s="196"/>
      <c r="K175" s="197"/>
    </row>
    <row r="176" spans="1:11" s="163" customFormat="1" ht="12.75" customHeight="1" outlineLevel="2">
      <c r="A176" s="187"/>
      <c r="B176" s="187">
        <v>85195</v>
      </c>
      <c r="C176" s="231" t="s">
        <v>25</v>
      </c>
      <c r="D176" s="177">
        <v>273</v>
      </c>
      <c r="E176" s="195">
        <f t="shared" ref="E176" si="67">H176</f>
        <v>0</v>
      </c>
      <c r="F176" s="178"/>
      <c r="G176" s="178"/>
      <c r="H176" s="178"/>
      <c r="I176" s="178"/>
      <c r="J176" s="178"/>
    </row>
    <row r="177" spans="1:11" s="163" customFormat="1" ht="12.75" customHeight="1" outlineLevel="2">
      <c r="A177" s="187"/>
      <c r="B177" s="187"/>
      <c r="C177" s="231"/>
      <c r="D177" s="177"/>
      <c r="E177" s="282"/>
      <c r="F177" s="178"/>
      <c r="G177" s="178"/>
      <c r="H177" s="178"/>
      <c r="I177" s="178"/>
      <c r="J177" s="178"/>
    </row>
    <row r="178" spans="1:11" s="163" customFormat="1" ht="12.75" customHeight="1" outlineLevel="2">
      <c r="A178" s="192">
        <v>852</v>
      </c>
      <c r="B178" s="192"/>
      <c r="C178" s="201" t="s">
        <v>98</v>
      </c>
      <c r="D178" s="177">
        <f>D179+D180</f>
        <v>35</v>
      </c>
      <c r="E178" s="178">
        <f t="shared" ref="E178:J178" si="68">E179+E180</f>
        <v>0</v>
      </c>
      <c r="F178" s="178">
        <f t="shared" si="68"/>
        <v>0</v>
      </c>
      <c r="G178" s="178">
        <f t="shared" si="68"/>
        <v>0</v>
      </c>
      <c r="H178" s="178">
        <f t="shared" si="68"/>
        <v>0</v>
      </c>
      <c r="I178" s="178">
        <f t="shared" si="68"/>
        <v>0</v>
      </c>
      <c r="J178" s="178">
        <f t="shared" si="68"/>
        <v>0</v>
      </c>
    </row>
    <row r="179" spans="1:11" s="163" customFormat="1" ht="12.75" customHeight="1" outlineLevel="2">
      <c r="A179" s="192"/>
      <c r="B179" s="192">
        <v>85202</v>
      </c>
      <c r="C179" s="193" t="s">
        <v>99</v>
      </c>
      <c r="D179" s="177">
        <v>5</v>
      </c>
      <c r="E179" s="231"/>
      <c r="F179" s="178"/>
      <c r="G179" s="178"/>
      <c r="H179" s="178"/>
      <c r="I179" s="178"/>
      <c r="J179" s="178"/>
    </row>
    <row r="180" spans="1:11" ht="12.75" customHeight="1" outlineLevel="2">
      <c r="A180" s="283"/>
      <c r="B180" s="283">
        <v>85295</v>
      </c>
      <c r="C180" s="284" t="s">
        <v>25</v>
      </c>
      <c r="D180" s="177">
        <v>30</v>
      </c>
      <c r="E180" s="231"/>
      <c r="F180" s="179"/>
      <c r="G180" s="179"/>
      <c r="H180" s="179"/>
      <c r="I180" s="179"/>
      <c r="J180" s="179"/>
      <c r="K180" s="160"/>
    </row>
    <row r="181" spans="1:11" ht="12.75" customHeight="1" outlineLevel="2">
      <c r="A181" s="283"/>
      <c r="B181" s="283"/>
      <c r="C181" s="285"/>
      <c r="D181" s="177"/>
      <c r="E181" s="231"/>
      <c r="F181" s="179"/>
      <c r="G181" s="179"/>
      <c r="H181" s="179"/>
      <c r="I181" s="179"/>
      <c r="J181" s="179"/>
      <c r="K181" s="160"/>
    </row>
    <row r="182" spans="1:11" s="163" customFormat="1" ht="17.25" customHeight="1" outlineLevel="1">
      <c r="A182" s="228">
        <v>853</v>
      </c>
      <c r="B182" s="228"/>
      <c r="C182" s="201" t="s">
        <v>118</v>
      </c>
      <c r="D182" s="229">
        <f>D183</f>
        <v>0</v>
      </c>
      <c r="E182" s="195">
        <f t="shared" ref="E182:J182" si="69">E183</f>
        <v>631</v>
      </c>
      <c r="F182" s="195">
        <f t="shared" si="69"/>
        <v>0</v>
      </c>
      <c r="G182" s="195">
        <f t="shared" si="69"/>
        <v>0</v>
      </c>
      <c r="H182" s="190">
        <f t="shared" si="69"/>
        <v>631</v>
      </c>
      <c r="I182" s="195">
        <f t="shared" si="69"/>
        <v>0</v>
      </c>
      <c r="J182" s="195">
        <f t="shared" si="69"/>
        <v>0</v>
      </c>
      <c r="K182" s="233"/>
    </row>
    <row r="183" spans="1:11" s="163" customFormat="1" outlineLevel="2">
      <c r="A183" s="192"/>
      <c r="B183" s="192">
        <v>85321</v>
      </c>
      <c r="C183" s="193" t="s">
        <v>119</v>
      </c>
      <c r="D183" s="194"/>
      <c r="E183" s="212">
        <f>SUM(F183:H183)</f>
        <v>631</v>
      </c>
      <c r="F183" s="196"/>
      <c r="G183" s="196"/>
      <c r="H183" s="211">
        <f>579+52</f>
        <v>631</v>
      </c>
      <c r="I183" s="196"/>
      <c r="J183" s="196"/>
      <c r="K183" s="197"/>
    </row>
    <row r="184" spans="1:11" ht="12.75" customHeight="1" outlineLevel="2">
      <c r="A184" s="283"/>
      <c r="B184" s="283"/>
      <c r="C184" s="285"/>
      <c r="D184" s="177"/>
      <c r="E184" s="231"/>
      <c r="F184" s="179"/>
      <c r="G184" s="179"/>
      <c r="H184" s="179"/>
      <c r="I184" s="179"/>
      <c r="J184" s="179"/>
      <c r="K184" s="160"/>
    </row>
    <row r="185" spans="1:11" s="163" customFormat="1" ht="12.75" customHeight="1" outlineLevel="2">
      <c r="A185" s="192">
        <v>855</v>
      </c>
      <c r="B185" s="192"/>
      <c r="C185" s="201" t="s">
        <v>110</v>
      </c>
      <c r="D185" s="194">
        <f>D186</f>
        <v>1</v>
      </c>
      <c r="E185" s="196">
        <f t="shared" ref="E185:J185" si="70">E186+E187</f>
        <v>3065</v>
      </c>
      <c r="F185" s="196">
        <f t="shared" si="70"/>
        <v>0</v>
      </c>
      <c r="G185" s="196">
        <f t="shared" si="70"/>
        <v>0</v>
      </c>
      <c r="H185" s="178">
        <f t="shared" si="70"/>
        <v>3042</v>
      </c>
      <c r="I185" s="196">
        <f t="shared" si="70"/>
        <v>0</v>
      </c>
      <c r="J185" s="196">
        <f t="shared" si="70"/>
        <v>23</v>
      </c>
      <c r="K185" s="197"/>
    </row>
    <row r="186" spans="1:11" s="163" customFormat="1" ht="44.25" customHeight="1" outlineLevel="2">
      <c r="A186" s="192"/>
      <c r="B186" s="192">
        <v>85515</v>
      </c>
      <c r="C186" s="193" t="s">
        <v>136</v>
      </c>
      <c r="D186" s="194">
        <v>1</v>
      </c>
      <c r="E186" s="196">
        <f t="shared" ref="E186:E187" si="71">SUM(F186:J186)</f>
        <v>2988</v>
      </c>
      <c r="F186" s="196"/>
      <c r="G186" s="196"/>
      <c r="H186" s="178">
        <f>2719+269</f>
        <v>2988</v>
      </c>
      <c r="I186" s="196"/>
      <c r="J186" s="196"/>
      <c r="K186" s="197"/>
    </row>
    <row r="187" spans="1:11" s="163" customFormat="1" ht="18.75" customHeight="1" outlineLevel="2">
      <c r="A187" s="192"/>
      <c r="B187" s="192">
        <v>85516</v>
      </c>
      <c r="C187" s="193" t="s">
        <v>233</v>
      </c>
      <c r="D187" s="200"/>
      <c r="E187" s="196">
        <f t="shared" si="71"/>
        <v>77</v>
      </c>
      <c r="F187" s="196"/>
      <c r="G187" s="196"/>
      <c r="H187" s="178">
        <v>54</v>
      </c>
      <c r="I187" s="196"/>
      <c r="J187" s="196">
        <v>23</v>
      </c>
      <c r="K187" s="197"/>
    </row>
    <row r="188" spans="1:11" s="163" customFormat="1" ht="12.75" customHeight="1" outlineLevel="2">
      <c r="A188" s="192"/>
      <c r="B188" s="192"/>
      <c r="C188" s="193"/>
      <c r="D188" s="179"/>
      <c r="E188" s="231"/>
      <c r="F188" s="178"/>
      <c r="G188" s="178"/>
      <c r="H188" s="178"/>
      <c r="I188" s="178"/>
      <c r="J188" s="178"/>
    </row>
    <row r="189" spans="1:11" s="163" customFormat="1" ht="12.75" customHeight="1" outlineLevel="2">
      <c r="A189" s="182"/>
      <c r="B189" s="182"/>
      <c r="C189" s="183" t="s">
        <v>137</v>
      </c>
      <c r="D189" s="184">
        <f>D194+D198+D201+D207+D204</f>
        <v>1350</v>
      </c>
      <c r="E189" s="185">
        <f>E191+E194+E198+E201+E204+E207</f>
        <v>39514</v>
      </c>
      <c r="F189" s="185">
        <f t="shared" ref="F189:J189" si="72">F191+F194+F198+F201+F204+F207</f>
        <v>28287</v>
      </c>
      <c r="G189" s="185">
        <f t="shared" si="72"/>
        <v>330</v>
      </c>
      <c r="H189" s="185">
        <f t="shared" si="72"/>
        <v>10897</v>
      </c>
      <c r="I189" s="185">
        <f t="shared" si="72"/>
        <v>0</v>
      </c>
      <c r="J189" s="185">
        <f t="shared" si="72"/>
        <v>0</v>
      </c>
      <c r="K189" s="186"/>
    </row>
    <row r="190" spans="1:11" s="163" customFormat="1" ht="12.75" customHeight="1" outlineLevel="2">
      <c r="A190" s="247"/>
      <c r="B190" s="247"/>
      <c r="C190" s="249"/>
      <c r="D190" s="250"/>
      <c r="E190" s="251"/>
      <c r="F190" s="251"/>
      <c r="G190" s="251"/>
      <c r="H190" s="251"/>
      <c r="I190" s="251"/>
      <c r="J190" s="251"/>
      <c r="K190" s="186"/>
    </row>
    <row r="191" spans="1:11" s="163" customFormat="1" ht="12.75" customHeight="1" outlineLevel="2">
      <c r="A191" s="192">
        <v>630</v>
      </c>
      <c r="B191" s="192"/>
      <c r="C191" s="201" t="s">
        <v>138</v>
      </c>
      <c r="D191" s="194"/>
      <c r="E191" s="196">
        <f t="shared" ref="E191:J191" si="73">E192</f>
        <v>89</v>
      </c>
      <c r="F191" s="196">
        <f t="shared" si="73"/>
        <v>89</v>
      </c>
      <c r="G191" s="196">
        <f t="shared" si="73"/>
        <v>0</v>
      </c>
      <c r="H191" s="178">
        <f t="shared" si="73"/>
        <v>0</v>
      </c>
      <c r="I191" s="196">
        <f t="shared" si="73"/>
        <v>0</v>
      </c>
      <c r="J191" s="196">
        <f t="shared" si="73"/>
        <v>0</v>
      </c>
      <c r="K191" s="197"/>
    </row>
    <row r="192" spans="1:11" s="163" customFormat="1" outlineLevel="2">
      <c r="A192" s="192"/>
      <c r="B192" s="192">
        <v>63095</v>
      </c>
      <c r="C192" s="193" t="s">
        <v>25</v>
      </c>
      <c r="D192" s="194"/>
      <c r="E192" s="196">
        <f>SUM(F192:J192)</f>
        <v>89</v>
      </c>
      <c r="F192" s="196">
        <f>83+6</f>
        <v>89</v>
      </c>
      <c r="G192" s="196"/>
      <c r="H192" s="178"/>
      <c r="I192" s="196"/>
      <c r="J192" s="196"/>
      <c r="K192" s="197"/>
    </row>
    <row r="193" spans="1:11" s="163" customFormat="1" ht="12.75" customHeight="1" outlineLevel="2">
      <c r="A193" s="247"/>
      <c r="B193" s="247"/>
      <c r="C193" s="249"/>
      <c r="D193" s="250"/>
      <c r="E193" s="251"/>
      <c r="F193" s="251"/>
      <c r="G193" s="251"/>
      <c r="H193" s="251"/>
      <c r="I193" s="251"/>
      <c r="J193" s="251"/>
      <c r="K193" s="186"/>
    </row>
    <row r="194" spans="1:11" s="163" customFormat="1" ht="12.75" customHeight="1" outlineLevel="2">
      <c r="A194" s="187">
        <v>750</v>
      </c>
      <c r="B194" s="187"/>
      <c r="C194" s="188" t="s">
        <v>76</v>
      </c>
      <c r="D194" s="177"/>
      <c r="E194" s="178">
        <f t="shared" ref="E194:J194" si="74">E196+E195</f>
        <v>28198</v>
      </c>
      <c r="F194" s="178">
        <f t="shared" si="74"/>
        <v>28198</v>
      </c>
      <c r="G194" s="178">
        <f t="shared" si="74"/>
        <v>0</v>
      </c>
      <c r="H194" s="178">
        <f t="shared" si="74"/>
        <v>0</v>
      </c>
      <c r="I194" s="178">
        <f t="shared" si="74"/>
        <v>0</v>
      </c>
      <c r="J194" s="178">
        <f t="shared" si="74"/>
        <v>0</v>
      </c>
    </row>
    <row r="195" spans="1:11" s="163" customFormat="1" outlineLevel="2">
      <c r="A195" s="228"/>
      <c r="B195" s="228">
        <v>75011</v>
      </c>
      <c r="C195" s="201" t="s">
        <v>132</v>
      </c>
      <c r="D195" s="194"/>
      <c r="E195" s="196">
        <f t="shared" ref="E195:E196" si="75">SUM(F195:J195)</f>
        <v>27992</v>
      </c>
      <c r="F195" s="196">
        <f>26501+1491</f>
        <v>27992</v>
      </c>
      <c r="G195" s="196"/>
      <c r="H195" s="178"/>
      <c r="I195" s="196"/>
      <c r="J195" s="196"/>
      <c r="K195" s="197"/>
    </row>
    <row r="196" spans="1:11" s="163" customFormat="1" ht="27.75" customHeight="1" outlineLevel="2">
      <c r="A196" s="228"/>
      <c r="B196" s="228">
        <v>75084</v>
      </c>
      <c r="C196" s="201" t="s">
        <v>139</v>
      </c>
      <c r="D196" s="194"/>
      <c r="E196" s="196">
        <f t="shared" si="75"/>
        <v>206</v>
      </c>
      <c r="F196" s="196">
        <f>203+3</f>
        <v>206</v>
      </c>
      <c r="G196" s="196"/>
      <c r="H196" s="178"/>
      <c r="I196" s="196"/>
      <c r="J196" s="196"/>
      <c r="K196" s="197"/>
    </row>
    <row r="197" spans="1:11" s="163" customFormat="1" ht="7.5" customHeight="1" outlineLevel="2">
      <c r="A197" s="228"/>
      <c r="B197" s="228"/>
      <c r="C197" s="201"/>
      <c r="D197" s="194"/>
      <c r="E197" s="196"/>
      <c r="F197" s="196"/>
      <c r="G197" s="196"/>
      <c r="H197" s="178"/>
      <c r="I197" s="196"/>
      <c r="J197" s="196"/>
      <c r="K197" s="197"/>
    </row>
    <row r="198" spans="1:11" s="163" customFormat="1" ht="12.75" customHeight="1" outlineLevel="2">
      <c r="A198" s="192">
        <v>758</v>
      </c>
      <c r="B198" s="192"/>
      <c r="C198" s="201" t="s">
        <v>95</v>
      </c>
      <c r="D198" s="229"/>
      <c r="E198" s="195">
        <f>E199</f>
        <v>10897</v>
      </c>
      <c r="F198" s="195">
        <f t="shared" ref="F198:J198" si="76">F199</f>
        <v>0</v>
      </c>
      <c r="G198" s="195">
        <f t="shared" si="76"/>
        <v>0</v>
      </c>
      <c r="H198" s="190">
        <f t="shared" si="76"/>
        <v>10897</v>
      </c>
      <c r="I198" s="195">
        <f t="shared" si="76"/>
        <v>0</v>
      </c>
      <c r="J198" s="195">
        <f t="shared" si="76"/>
        <v>0</v>
      </c>
      <c r="K198" s="197"/>
    </row>
    <row r="199" spans="1:11" s="163" customFormat="1" ht="12.75" customHeight="1" outlineLevel="1">
      <c r="A199" s="244"/>
      <c r="B199" s="228">
        <v>75818</v>
      </c>
      <c r="C199" s="201" t="s">
        <v>142</v>
      </c>
      <c r="D199" s="245"/>
      <c r="E199" s="196">
        <f>SUM(F199:J199)</f>
        <v>10897</v>
      </c>
      <c r="F199" s="195"/>
      <c r="G199" s="246"/>
      <c r="H199" s="190">
        <f>6092+4805</f>
        <v>10897</v>
      </c>
      <c r="I199" s="246"/>
      <c r="J199" s="246"/>
      <c r="K199" s="286"/>
    </row>
    <row r="200" spans="1:11" s="163" customFormat="1" ht="7.5" customHeight="1" outlineLevel="2">
      <c r="A200" s="228"/>
      <c r="B200" s="228"/>
      <c r="C200" s="201"/>
      <c r="D200" s="194"/>
      <c r="E200" s="196"/>
      <c r="F200" s="196"/>
      <c r="G200" s="196"/>
      <c r="H200" s="178"/>
      <c r="I200" s="196"/>
      <c r="J200" s="196"/>
      <c r="K200" s="197"/>
    </row>
    <row r="201" spans="1:11" s="163" customFormat="1" ht="12.75" customHeight="1" outlineLevel="2">
      <c r="A201" s="228">
        <v>851</v>
      </c>
      <c r="B201" s="228"/>
      <c r="C201" s="201" t="s">
        <v>83</v>
      </c>
      <c r="D201" s="194"/>
      <c r="E201" s="196">
        <f>E202</f>
        <v>320</v>
      </c>
      <c r="F201" s="196">
        <f t="shared" ref="F201:J201" si="77">F202</f>
        <v>0</v>
      </c>
      <c r="G201" s="196">
        <f t="shared" si="77"/>
        <v>320</v>
      </c>
      <c r="H201" s="178">
        <f t="shared" si="77"/>
        <v>0</v>
      </c>
      <c r="I201" s="196">
        <f t="shared" si="77"/>
        <v>0</v>
      </c>
      <c r="J201" s="196">
        <f t="shared" si="77"/>
        <v>0</v>
      </c>
      <c r="K201" s="197"/>
    </row>
    <row r="202" spans="1:11" s="163" customFormat="1" ht="12.75" customHeight="1" outlineLevel="2">
      <c r="A202" s="228"/>
      <c r="B202" s="228">
        <v>85195</v>
      </c>
      <c r="C202" s="201" t="s">
        <v>143</v>
      </c>
      <c r="D202" s="194"/>
      <c r="E202" s="287">
        <f>SUM(F202:J202)</f>
        <v>320</v>
      </c>
      <c r="F202" s="196"/>
      <c r="G202" s="196">
        <v>320</v>
      </c>
      <c r="H202" s="178"/>
      <c r="I202" s="196"/>
      <c r="J202" s="196"/>
      <c r="K202" s="197"/>
    </row>
    <row r="203" spans="1:11" s="163" customFormat="1" ht="7.5" customHeight="1" outlineLevel="2">
      <c r="A203" s="228"/>
      <c r="B203" s="228"/>
      <c r="C203" s="201"/>
      <c r="D203" s="194"/>
      <c r="E203" s="196"/>
      <c r="F203" s="196"/>
      <c r="G203" s="196"/>
      <c r="H203" s="178"/>
      <c r="I203" s="196"/>
      <c r="J203" s="196"/>
      <c r="K203" s="197"/>
    </row>
    <row r="204" spans="1:11" s="163" customFormat="1" ht="17.25" customHeight="1" outlineLevel="2">
      <c r="A204" s="187">
        <v>853</v>
      </c>
      <c r="B204" s="187"/>
      <c r="C204" s="288" t="s">
        <v>118</v>
      </c>
      <c r="D204" s="177">
        <f t="shared" ref="D204:J204" si="78">D205</f>
        <v>1350</v>
      </c>
      <c r="E204" s="178">
        <f t="shared" si="78"/>
        <v>0</v>
      </c>
      <c r="F204" s="178">
        <f t="shared" si="78"/>
        <v>0</v>
      </c>
      <c r="G204" s="178">
        <f t="shared" si="78"/>
        <v>0</v>
      </c>
      <c r="H204" s="178">
        <f t="shared" si="78"/>
        <v>0</v>
      </c>
      <c r="I204" s="178">
        <f t="shared" si="78"/>
        <v>0</v>
      </c>
      <c r="J204" s="178">
        <f t="shared" si="78"/>
        <v>0</v>
      </c>
    </row>
    <row r="205" spans="1:11" s="163" customFormat="1" ht="17.25" customHeight="1">
      <c r="A205" s="289"/>
      <c r="B205" s="230">
        <v>85333</v>
      </c>
      <c r="C205" s="231" t="s">
        <v>144</v>
      </c>
      <c r="D205" s="177">
        <v>1350</v>
      </c>
      <c r="E205" s="282">
        <f>SUM(F205:J205)</f>
        <v>0</v>
      </c>
      <c r="F205" s="290"/>
      <c r="G205" s="290"/>
      <c r="H205" s="290"/>
      <c r="I205" s="290"/>
      <c r="J205" s="178"/>
    </row>
    <row r="206" spans="1:11" s="163" customFormat="1" ht="7.5" customHeight="1" outlineLevel="2">
      <c r="A206" s="228"/>
      <c r="B206" s="228"/>
      <c r="C206" s="201"/>
      <c r="D206" s="200"/>
      <c r="E206" s="196"/>
      <c r="F206" s="196"/>
      <c r="G206" s="196"/>
      <c r="H206" s="178"/>
      <c r="I206" s="196"/>
      <c r="J206" s="196"/>
      <c r="K206" s="197"/>
    </row>
    <row r="207" spans="1:11" s="163" customFormat="1" ht="26.25" customHeight="1" outlineLevel="2">
      <c r="A207" s="187">
        <v>925</v>
      </c>
      <c r="B207" s="187"/>
      <c r="C207" s="288" t="s">
        <v>39</v>
      </c>
      <c r="D207" s="179"/>
      <c r="E207" s="178">
        <f>E208</f>
        <v>10</v>
      </c>
      <c r="F207" s="178">
        <f t="shared" ref="F207:J207" si="79">F208</f>
        <v>0</v>
      </c>
      <c r="G207" s="178">
        <f t="shared" si="79"/>
        <v>10</v>
      </c>
      <c r="H207" s="178">
        <f t="shared" si="79"/>
        <v>0</v>
      </c>
      <c r="I207" s="178">
        <f t="shared" si="79"/>
        <v>0</v>
      </c>
      <c r="J207" s="178">
        <f t="shared" si="79"/>
        <v>0</v>
      </c>
    </row>
    <row r="208" spans="1:11" s="163" customFormat="1" ht="12.75" customHeight="1">
      <c r="A208" s="289"/>
      <c r="B208" s="230">
        <v>92595</v>
      </c>
      <c r="C208" s="231" t="s">
        <v>25</v>
      </c>
      <c r="D208" s="271"/>
      <c r="E208" s="282">
        <f>SUM(F208:J208)</f>
        <v>10</v>
      </c>
      <c r="F208" s="290"/>
      <c r="G208" s="290">
        <v>10</v>
      </c>
      <c r="H208" s="290"/>
      <c r="I208" s="290"/>
      <c r="J208" s="178"/>
    </row>
    <row r="209" spans="1:11" ht="12.75" customHeight="1" outlineLevel="2">
      <c r="A209" s="291"/>
      <c r="B209" s="291"/>
      <c r="C209" s="292"/>
      <c r="D209" s="179"/>
      <c r="E209" s="179"/>
      <c r="F209" s="179"/>
      <c r="G209" s="179"/>
      <c r="H209" s="179"/>
      <c r="I209" s="179"/>
      <c r="J209" s="179"/>
      <c r="K209" s="160"/>
    </row>
    <row r="210" spans="1:11" s="163" customFormat="1" ht="29.25" customHeight="1" outlineLevel="2">
      <c r="A210" s="182"/>
      <c r="B210" s="182"/>
      <c r="C210" s="183" t="s">
        <v>145</v>
      </c>
      <c r="D210" s="184">
        <f>D214</f>
        <v>75</v>
      </c>
      <c r="E210" s="185">
        <f t="shared" ref="E210:J210" si="80">E214+E211</f>
        <v>657</v>
      </c>
      <c r="F210" s="185">
        <f t="shared" si="80"/>
        <v>657</v>
      </c>
      <c r="G210" s="185">
        <f t="shared" si="80"/>
        <v>0</v>
      </c>
      <c r="H210" s="185">
        <f t="shared" si="80"/>
        <v>0</v>
      </c>
      <c r="I210" s="185">
        <f t="shared" si="80"/>
        <v>0</v>
      </c>
      <c r="J210" s="185">
        <f t="shared" si="80"/>
        <v>0</v>
      </c>
      <c r="K210" s="186"/>
    </row>
    <row r="211" spans="1:11" s="163" customFormat="1" ht="12.75" customHeight="1" outlineLevel="2">
      <c r="A211" s="187">
        <v>710</v>
      </c>
      <c r="B211" s="293"/>
      <c r="C211" s="188" t="s">
        <v>33</v>
      </c>
      <c r="D211" s="189"/>
      <c r="E211" s="190">
        <f>E212</f>
        <v>657</v>
      </c>
      <c r="F211" s="190">
        <f t="shared" ref="F211:J211" si="81">F212</f>
        <v>657</v>
      </c>
      <c r="G211" s="190">
        <f t="shared" si="81"/>
        <v>0</v>
      </c>
      <c r="H211" s="190">
        <f t="shared" si="81"/>
        <v>0</v>
      </c>
      <c r="I211" s="190">
        <f t="shared" si="81"/>
        <v>0</v>
      </c>
      <c r="J211" s="190">
        <f t="shared" si="81"/>
        <v>0</v>
      </c>
      <c r="K211" s="191"/>
    </row>
    <row r="212" spans="1:11" s="163" customFormat="1" outlineLevel="2">
      <c r="A212" s="230"/>
      <c r="B212" s="230">
        <v>71035</v>
      </c>
      <c r="C212" s="231" t="s">
        <v>146</v>
      </c>
      <c r="D212" s="177"/>
      <c r="E212" s="178">
        <f>SUM(F212:J212)</f>
        <v>657</v>
      </c>
      <c r="F212" s="178">
        <v>657</v>
      </c>
      <c r="G212" s="178"/>
      <c r="H212" s="178"/>
      <c r="I212" s="178"/>
      <c r="J212" s="178"/>
    </row>
    <row r="213" spans="1:11" ht="8.25" customHeight="1" outlineLevel="2">
      <c r="A213" s="294"/>
      <c r="B213" s="294"/>
      <c r="C213" s="295"/>
      <c r="D213" s="194"/>
      <c r="E213" s="196"/>
      <c r="F213" s="179"/>
      <c r="G213" s="200"/>
      <c r="H213" s="179"/>
      <c r="I213" s="200"/>
      <c r="J213" s="200"/>
      <c r="K213" s="259"/>
    </row>
    <row r="214" spans="1:11" s="163" customFormat="1" ht="12.75" customHeight="1" outlineLevel="2">
      <c r="A214" s="228">
        <v>750</v>
      </c>
      <c r="B214" s="228"/>
      <c r="C214" s="201" t="s">
        <v>76</v>
      </c>
      <c r="D214" s="194">
        <f t="shared" ref="D214:J214" si="82">D215</f>
        <v>75</v>
      </c>
      <c r="E214" s="196">
        <f t="shared" si="82"/>
        <v>0</v>
      </c>
      <c r="F214" s="196">
        <f t="shared" si="82"/>
        <v>0</v>
      </c>
      <c r="G214" s="196">
        <f t="shared" si="82"/>
        <v>0</v>
      </c>
      <c r="H214" s="178">
        <f t="shared" si="82"/>
        <v>0</v>
      </c>
      <c r="I214" s="196">
        <f t="shared" si="82"/>
        <v>0</v>
      </c>
      <c r="J214" s="196">
        <f t="shared" si="82"/>
        <v>0</v>
      </c>
      <c r="K214" s="197"/>
    </row>
    <row r="215" spans="1:11" s="163" customFormat="1" ht="12.75" customHeight="1" outlineLevel="2">
      <c r="A215" s="228"/>
      <c r="B215" s="228">
        <v>75011</v>
      </c>
      <c r="C215" s="201" t="s">
        <v>147</v>
      </c>
      <c r="D215" s="194">
        <v>75</v>
      </c>
      <c r="E215" s="196">
        <f>SUM(F215:J215)</f>
        <v>0</v>
      </c>
      <c r="F215" s="196"/>
      <c r="G215" s="196"/>
      <c r="H215" s="178"/>
      <c r="I215" s="196"/>
      <c r="J215" s="196"/>
      <c r="K215" s="197"/>
    </row>
    <row r="216" spans="1:11" s="163" customFormat="1" ht="12.75" customHeight="1" outlineLevel="2">
      <c r="A216" s="228"/>
      <c r="B216" s="228"/>
      <c r="C216" s="201"/>
      <c r="D216" s="200"/>
      <c r="E216" s="196"/>
      <c r="F216" s="196"/>
      <c r="G216" s="196"/>
      <c r="H216" s="178"/>
      <c r="I216" s="196"/>
      <c r="J216" s="196"/>
      <c r="K216" s="197"/>
    </row>
    <row r="217" spans="1:11" s="163" customFormat="1" ht="29.25" customHeight="1" outlineLevel="2">
      <c r="A217" s="182"/>
      <c r="B217" s="182"/>
      <c r="C217" s="183" t="s">
        <v>211</v>
      </c>
      <c r="D217" s="184">
        <f>D221</f>
        <v>0</v>
      </c>
      <c r="E217" s="185">
        <f t="shared" ref="E217:J217" si="83">E221+E218</f>
        <v>4488</v>
      </c>
      <c r="F217" s="185">
        <f t="shared" si="83"/>
        <v>4488</v>
      </c>
      <c r="G217" s="185">
        <f t="shared" si="83"/>
        <v>0</v>
      </c>
      <c r="H217" s="185">
        <f t="shared" si="83"/>
        <v>0</v>
      </c>
      <c r="I217" s="185">
        <f t="shared" si="83"/>
        <v>0</v>
      </c>
      <c r="J217" s="185">
        <f t="shared" si="83"/>
        <v>0</v>
      </c>
      <c r="K217" s="186"/>
    </row>
    <row r="218" spans="1:11" s="163" customFormat="1" ht="12.75" customHeight="1" outlineLevel="2">
      <c r="A218" s="228">
        <v>755</v>
      </c>
      <c r="B218" s="228"/>
      <c r="C218" s="201" t="s">
        <v>140</v>
      </c>
      <c r="D218" s="194"/>
      <c r="E218" s="195">
        <f t="shared" ref="E218:J218" si="84">E219</f>
        <v>4488</v>
      </c>
      <c r="F218" s="196">
        <f t="shared" si="84"/>
        <v>4488</v>
      </c>
      <c r="G218" s="196">
        <f t="shared" si="84"/>
        <v>0</v>
      </c>
      <c r="H218" s="178">
        <f t="shared" si="84"/>
        <v>0</v>
      </c>
      <c r="I218" s="196">
        <f t="shared" si="84"/>
        <v>0</v>
      </c>
      <c r="J218" s="196">
        <f t="shared" si="84"/>
        <v>0</v>
      </c>
      <c r="K218" s="191"/>
    </row>
    <row r="219" spans="1:11" s="163" customFormat="1" outlineLevel="2">
      <c r="A219" s="228"/>
      <c r="B219" s="228">
        <v>75515</v>
      </c>
      <c r="C219" s="201" t="s">
        <v>141</v>
      </c>
      <c r="D219" s="200"/>
      <c r="E219" s="196">
        <f>SUM(F219:J219)</f>
        <v>4488</v>
      </c>
      <c r="F219" s="196">
        <v>4488</v>
      </c>
      <c r="G219" s="196"/>
      <c r="H219" s="178"/>
      <c r="I219" s="196"/>
      <c r="J219" s="196"/>
    </row>
    <row r="220" spans="1:11" ht="8.25" customHeight="1" outlineLevel="2">
      <c r="A220" s="296"/>
      <c r="B220" s="296"/>
      <c r="C220" s="297"/>
      <c r="D220" s="200"/>
      <c r="E220" s="196"/>
      <c r="F220" s="200"/>
      <c r="G220" s="200"/>
      <c r="H220" s="179"/>
      <c r="I220" s="200"/>
      <c r="J220" s="200"/>
      <c r="K220" s="259"/>
    </row>
    <row r="221" spans="1:11" ht="12.75" customHeight="1" outlineLevel="2">
      <c r="A221" s="298"/>
      <c r="B221" s="298"/>
      <c r="C221" s="299"/>
      <c r="D221" s="300"/>
      <c r="E221" s="300"/>
      <c r="F221" s="300"/>
      <c r="G221" s="300"/>
      <c r="H221" s="300"/>
      <c r="I221" s="300"/>
      <c r="J221" s="300"/>
      <c r="K221" s="160"/>
    </row>
    <row r="222" spans="1:11" ht="12.75" customHeight="1">
      <c r="A222" s="158"/>
      <c r="B222" s="159"/>
      <c r="C222" s="160"/>
      <c r="E222" s="160"/>
      <c r="F222" s="160"/>
      <c r="G222" s="160"/>
      <c r="H222" s="160"/>
      <c r="I222" s="160"/>
      <c r="J222" s="160"/>
      <c r="K222" s="160"/>
    </row>
    <row r="223" spans="1:11" ht="12.75" customHeight="1">
      <c r="A223" s="158"/>
      <c r="B223" s="159"/>
      <c r="C223" s="160"/>
      <c r="E223" s="160"/>
      <c r="F223" s="160"/>
      <c r="G223" s="160"/>
      <c r="H223" s="160"/>
      <c r="I223" s="160"/>
      <c r="J223" s="160"/>
      <c r="K223" s="160"/>
    </row>
    <row r="224" spans="1:11" ht="12.75" customHeight="1">
      <c r="A224" s="158"/>
      <c r="B224" s="159"/>
      <c r="C224" s="160"/>
      <c r="E224" s="160"/>
      <c r="F224" s="160"/>
      <c r="G224" s="160"/>
      <c r="H224" s="160"/>
      <c r="I224" s="160"/>
      <c r="J224" s="160"/>
      <c r="K224" s="160"/>
    </row>
    <row r="225" spans="1:11" ht="12.75" customHeight="1">
      <c r="A225" s="158"/>
      <c r="B225" s="159"/>
      <c r="C225" s="160"/>
      <c r="E225" s="160"/>
      <c r="F225" s="160"/>
      <c r="G225" s="160"/>
      <c r="H225" s="160"/>
      <c r="I225" s="160"/>
      <c r="J225" s="160"/>
      <c r="K225" s="160"/>
    </row>
    <row r="226" spans="1:11" ht="12.75" customHeight="1">
      <c r="A226" s="158"/>
      <c r="B226" s="159"/>
      <c r="C226" s="160"/>
      <c r="E226" s="160"/>
      <c r="F226" s="160"/>
      <c r="G226" s="160"/>
      <c r="H226" s="160"/>
      <c r="I226" s="160"/>
      <c r="J226" s="160"/>
      <c r="K226" s="160"/>
    </row>
    <row r="227" spans="1:11" ht="12.75" customHeight="1">
      <c r="A227" s="158"/>
      <c r="B227" s="159"/>
      <c r="C227" s="160"/>
      <c r="E227" s="160"/>
      <c r="F227" s="160"/>
      <c r="G227" s="160"/>
      <c r="H227" s="160"/>
      <c r="I227" s="160"/>
      <c r="J227" s="160"/>
      <c r="K227" s="160"/>
    </row>
    <row r="228" spans="1:11" ht="12.75" customHeight="1">
      <c r="A228" s="158"/>
      <c r="B228" s="159"/>
      <c r="C228" s="160"/>
      <c r="E228" s="160"/>
      <c r="F228" s="160"/>
      <c r="G228" s="160"/>
      <c r="H228" s="160"/>
      <c r="I228" s="160"/>
      <c r="J228" s="160"/>
      <c r="K228" s="160"/>
    </row>
    <row r="229" spans="1:11" ht="12.75" customHeight="1">
      <c r="A229" s="158"/>
      <c r="B229" s="159"/>
      <c r="C229" s="160"/>
      <c r="E229" s="160"/>
      <c r="F229" s="160"/>
      <c r="G229" s="160"/>
      <c r="H229" s="160"/>
      <c r="I229" s="160"/>
      <c r="J229" s="160"/>
      <c r="K229" s="160"/>
    </row>
    <row r="230" spans="1:11" ht="12.75" customHeight="1">
      <c r="A230" s="158"/>
      <c r="B230" s="159"/>
      <c r="C230" s="160"/>
      <c r="E230" s="160"/>
      <c r="F230" s="160"/>
      <c r="G230" s="160"/>
      <c r="H230" s="160"/>
      <c r="I230" s="160"/>
      <c r="J230" s="160"/>
      <c r="K230" s="160"/>
    </row>
    <row r="231" spans="1:11" ht="12.75" customHeight="1">
      <c r="A231" s="158"/>
      <c r="B231" s="159"/>
      <c r="C231" s="160"/>
      <c r="E231" s="160"/>
      <c r="F231" s="160"/>
      <c r="G231" s="160"/>
      <c r="H231" s="160"/>
      <c r="I231" s="160"/>
      <c r="J231" s="160"/>
      <c r="K231" s="160"/>
    </row>
    <row r="232" spans="1:11" ht="12.75" customHeight="1">
      <c r="A232" s="158"/>
      <c r="B232" s="159"/>
      <c r="C232" s="160"/>
      <c r="E232" s="160"/>
      <c r="F232" s="160"/>
      <c r="G232" s="160"/>
      <c r="H232" s="160"/>
      <c r="I232" s="160"/>
      <c r="J232" s="160"/>
      <c r="K232" s="160"/>
    </row>
    <row r="233" spans="1:11" ht="12.75" customHeight="1">
      <c r="A233" s="158"/>
      <c r="B233" s="159"/>
      <c r="C233" s="160"/>
      <c r="E233" s="160"/>
      <c r="F233" s="160"/>
      <c r="G233" s="160"/>
      <c r="H233" s="160"/>
      <c r="I233" s="160"/>
      <c r="J233" s="160"/>
      <c r="K233" s="160"/>
    </row>
    <row r="234" spans="1:11" ht="12.75" customHeight="1">
      <c r="A234" s="158"/>
      <c r="B234" s="159"/>
      <c r="C234" s="160"/>
      <c r="E234" s="160"/>
      <c r="F234" s="160"/>
      <c r="G234" s="160"/>
      <c r="H234" s="160"/>
      <c r="I234" s="160"/>
      <c r="J234" s="160"/>
      <c r="K234" s="160"/>
    </row>
    <row r="235" spans="1:11" ht="12.75" customHeight="1">
      <c r="A235" s="301"/>
      <c r="B235" s="302"/>
      <c r="C235" s="170"/>
      <c r="D235" s="303"/>
      <c r="E235" s="170"/>
      <c r="F235" s="170"/>
      <c r="G235" s="170"/>
      <c r="H235" s="170"/>
      <c r="I235" s="170"/>
      <c r="J235" s="170"/>
      <c r="K235" s="170"/>
    </row>
    <row r="236" spans="1:11" ht="12.75" customHeight="1">
      <c r="A236" s="158"/>
      <c r="B236" s="159"/>
      <c r="C236" s="160"/>
      <c r="E236" s="160"/>
      <c r="F236" s="160"/>
      <c r="G236" s="160"/>
      <c r="H236" s="160"/>
      <c r="I236" s="160"/>
      <c r="J236" s="160"/>
      <c r="K236" s="160"/>
    </row>
    <row r="237" spans="1:11" ht="12.75" customHeight="1">
      <c r="A237" s="158"/>
      <c r="B237" s="159"/>
      <c r="C237" s="301"/>
      <c r="E237" s="160"/>
      <c r="F237" s="160"/>
      <c r="G237" s="160"/>
      <c r="H237" s="160"/>
      <c r="I237" s="160"/>
      <c r="J237" s="160"/>
      <c r="K237" s="160"/>
    </row>
    <row r="238" spans="1:11" ht="12.75" customHeight="1">
      <c r="A238" s="158"/>
      <c r="B238" s="159"/>
      <c r="C238" s="160"/>
      <c r="E238" s="160"/>
      <c r="F238" s="160"/>
      <c r="G238" s="160"/>
      <c r="H238" s="160"/>
      <c r="I238" s="160"/>
      <c r="J238" s="160"/>
      <c r="K238" s="160"/>
    </row>
    <row r="239" spans="1:11" ht="12.75" customHeight="1">
      <c r="A239" s="158"/>
      <c r="B239" s="159"/>
      <c r="C239" s="160"/>
      <c r="E239" s="160"/>
      <c r="F239" s="160"/>
      <c r="G239" s="160"/>
      <c r="H239" s="160"/>
      <c r="I239" s="160"/>
      <c r="J239" s="160"/>
      <c r="K239" s="160"/>
    </row>
    <row r="240" spans="1:11" ht="12.75" customHeight="1">
      <c r="A240" s="158"/>
      <c r="B240" s="159"/>
      <c r="C240" s="160"/>
      <c r="E240" s="160"/>
      <c r="F240" s="160"/>
      <c r="G240" s="160"/>
      <c r="H240" s="160"/>
      <c r="I240" s="160"/>
      <c r="J240" s="160"/>
      <c r="K240" s="160"/>
    </row>
    <row r="241" spans="1:11" ht="12.75" customHeight="1">
      <c r="A241" s="158"/>
      <c r="B241" s="159"/>
      <c r="C241" s="160"/>
      <c r="E241" s="160"/>
      <c r="F241" s="160"/>
      <c r="G241" s="160"/>
      <c r="H241" s="160"/>
      <c r="I241" s="160"/>
      <c r="J241" s="160"/>
      <c r="K241" s="160"/>
    </row>
    <row r="242" spans="1:11" ht="12.75" customHeight="1">
      <c r="A242" s="158"/>
      <c r="B242" s="159"/>
      <c r="C242" s="160"/>
      <c r="E242" s="160"/>
      <c r="F242" s="160"/>
      <c r="G242" s="160"/>
      <c r="H242" s="160"/>
      <c r="I242" s="160"/>
      <c r="J242" s="160"/>
      <c r="K242" s="160"/>
    </row>
    <row r="243" spans="1:11" ht="12.75" customHeight="1">
      <c r="A243" s="158"/>
      <c r="B243" s="159"/>
      <c r="C243" s="160"/>
      <c r="E243" s="160"/>
      <c r="F243" s="160"/>
      <c r="G243" s="160"/>
      <c r="H243" s="160"/>
      <c r="I243" s="160"/>
      <c r="J243" s="160"/>
      <c r="K243" s="160"/>
    </row>
    <row r="244" spans="1:11" ht="12.75" customHeight="1">
      <c r="A244" s="158"/>
      <c r="B244" s="159"/>
      <c r="C244" s="160"/>
      <c r="E244" s="160"/>
      <c r="F244" s="160"/>
      <c r="G244" s="160"/>
      <c r="H244" s="160"/>
      <c r="I244" s="160"/>
      <c r="J244" s="160"/>
      <c r="K244" s="160"/>
    </row>
    <row r="245" spans="1:11" ht="12.75" customHeight="1">
      <c r="A245" s="158"/>
      <c r="B245" s="159"/>
      <c r="C245" s="160"/>
      <c r="E245" s="160"/>
      <c r="F245" s="160"/>
      <c r="G245" s="160"/>
      <c r="H245" s="160"/>
      <c r="I245" s="160"/>
      <c r="J245" s="160"/>
      <c r="K245" s="160"/>
    </row>
    <row r="246" spans="1:11" ht="12.75" customHeight="1">
      <c r="A246" s="158"/>
      <c r="B246" s="159"/>
      <c r="C246" s="160"/>
      <c r="E246" s="160"/>
      <c r="F246" s="160"/>
      <c r="G246" s="160"/>
      <c r="H246" s="160"/>
      <c r="I246" s="160"/>
      <c r="J246" s="160"/>
      <c r="K246" s="160"/>
    </row>
    <row r="247" spans="1:11" ht="12.75" customHeight="1">
      <c r="A247" s="158"/>
      <c r="B247" s="159"/>
      <c r="C247" s="160"/>
      <c r="E247" s="160"/>
      <c r="F247" s="160"/>
      <c r="G247" s="160"/>
      <c r="H247" s="160"/>
      <c r="I247" s="160"/>
      <c r="J247" s="160"/>
      <c r="K247" s="160"/>
    </row>
    <row r="248" spans="1:11" ht="12.75" customHeight="1">
      <c r="A248" s="158"/>
      <c r="B248" s="159"/>
      <c r="C248" s="170"/>
      <c r="E248" s="160"/>
      <c r="F248" s="160"/>
      <c r="G248" s="160"/>
      <c r="H248" s="160"/>
      <c r="I248" s="160"/>
      <c r="J248" s="160"/>
      <c r="K248" s="160"/>
    </row>
    <row r="249" spans="1:11" ht="12.75" customHeight="1">
      <c r="A249" s="158"/>
      <c r="B249" s="159"/>
      <c r="C249" s="160"/>
      <c r="E249" s="160"/>
      <c r="F249" s="160"/>
      <c r="G249" s="160"/>
      <c r="H249" s="160"/>
      <c r="I249" s="160"/>
      <c r="J249" s="160"/>
      <c r="K249" s="160"/>
    </row>
    <row r="250" spans="1:11" ht="12.75" customHeight="1">
      <c r="A250" s="158"/>
      <c r="B250" s="159"/>
      <c r="C250" s="160"/>
      <c r="E250" s="160"/>
      <c r="F250" s="160"/>
      <c r="G250" s="160"/>
      <c r="H250" s="160"/>
      <c r="I250" s="160"/>
      <c r="J250" s="160"/>
      <c r="K250" s="160"/>
    </row>
    <row r="251" spans="1:11" ht="12.75" customHeight="1">
      <c r="A251" s="158"/>
      <c r="B251" s="159"/>
      <c r="C251" s="170"/>
      <c r="E251" s="160"/>
      <c r="F251" s="160"/>
      <c r="G251" s="160"/>
      <c r="H251" s="160"/>
      <c r="I251" s="160"/>
      <c r="J251" s="160"/>
      <c r="K251" s="160"/>
    </row>
    <row r="252" spans="1:11" ht="12.75" customHeight="1">
      <c r="A252" s="158"/>
      <c r="B252" s="159"/>
      <c r="C252" s="160"/>
      <c r="E252" s="160"/>
      <c r="F252" s="160"/>
      <c r="G252" s="160"/>
      <c r="H252" s="160"/>
      <c r="I252" s="160"/>
      <c r="J252" s="160"/>
      <c r="K252" s="160"/>
    </row>
    <row r="253" spans="1:11" ht="12.75" customHeight="1">
      <c r="A253" s="158"/>
      <c r="B253" s="159"/>
      <c r="C253" s="160"/>
      <c r="E253" s="160"/>
      <c r="F253" s="160"/>
      <c r="G253" s="160"/>
      <c r="H253" s="160"/>
      <c r="I253" s="160"/>
      <c r="J253" s="160"/>
      <c r="K253" s="160"/>
    </row>
    <row r="254" spans="1:11" ht="12.75" customHeight="1">
      <c r="A254" s="158"/>
      <c r="B254" s="159"/>
      <c r="C254" s="160"/>
      <c r="E254" s="160"/>
      <c r="F254" s="160"/>
      <c r="G254" s="160"/>
      <c r="H254" s="160"/>
      <c r="I254" s="160"/>
      <c r="J254" s="160"/>
      <c r="K254" s="160"/>
    </row>
    <row r="255" spans="1:11" ht="12.75" customHeight="1">
      <c r="A255" s="158"/>
      <c r="B255" s="159"/>
      <c r="C255" s="170"/>
      <c r="E255" s="160"/>
      <c r="F255" s="160"/>
      <c r="G255" s="160"/>
      <c r="H255" s="160"/>
      <c r="I255" s="160"/>
      <c r="J255" s="160"/>
      <c r="K255" s="160"/>
    </row>
    <row r="256" spans="1:11" ht="12.75" customHeight="1">
      <c r="A256" s="158"/>
      <c r="B256" s="159"/>
      <c r="C256" s="160"/>
      <c r="E256" s="160"/>
      <c r="F256" s="160"/>
      <c r="G256" s="160"/>
      <c r="H256" s="160"/>
      <c r="I256" s="160"/>
      <c r="J256" s="160"/>
      <c r="K256" s="160"/>
    </row>
    <row r="257" spans="1:11" ht="12.75" customHeight="1">
      <c r="A257" s="158"/>
      <c r="B257" s="159"/>
      <c r="C257" s="160"/>
      <c r="E257" s="160"/>
      <c r="F257" s="160"/>
      <c r="G257" s="160"/>
      <c r="H257" s="160"/>
      <c r="I257" s="160"/>
      <c r="J257" s="160"/>
      <c r="K257" s="160"/>
    </row>
    <row r="258" spans="1:11" ht="12.75" customHeight="1">
      <c r="A258" s="158"/>
      <c r="B258" s="159"/>
      <c r="C258" s="170"/>
      <c r="E258" s="160"/>
      <c r="F258" s="160"/>
      <c r="G258" s="160"/>
      <c r="H258" s="160"/>
      <c r="I258" s="160"/>
      <c r="J258" s="160"/>
      <c r="K258" s="160"/>
    </row>
    <row r="259" spans="1:11" ht="12.75" customHeight="1">
      <c r="A259" s="158"/>
      <c r="B259" s="159"/>
      <c r="C259" s="160"/>
      <c r="E259" s="160"/>
      <c r="F259" s="160"/>
      <c r="G259" s="160"/>
      <c r="H259" s="160"/>
      <c r="I259" s="160"/>
      <c r="J259" s="160"/>
      <c r="K259" s="160"/>
    </row>
    <row r="260" spans="1:11" ht="12.75" customHeight="1">
      <c r="A260" s="158"/>
      <c r="B260" s="159"/>
      <c r="C260" s="160"/>
      <c r="E260" s="160"/>
      <c r="F260" s="160"/>
      <c r="G260" s="160"/>
      <c r="H260" s="160"/>
      <c r="I260" s="160"/>
      <c r="J260" s="160"/>
      <c r="K260" s="160"/>
    </row>
    <row r="261" spans="1:11" ht="12.75" customHeight="1">
      <c r="A261" s="158"/>
      <c r="B261" s="159"/>
      <c r="C261" s="160"/>
      <c r="E261" s="160"/>
      <c r="F261" s="160"/>
      <c r="G261" s="160"/>
      <c r="H261" s="160"/>
      <c r="I261" s="160"/>
      <c r="J261" s="160"/>
      <c r="K261" s="160"/>
    </row>
    <row r="262" spans="1:11" ht="12.75" customHeight="1">
      <c r="A262" s="158"/>
      <c r="B262" s="159"/>
      <c r="C262" s="170"/>
      <c r="E262" s="160"/>
      <c r="F262" s="160"/>
      <c r="G262" s="160"/>
      <c r="H262" s="160"/>
      <c r="I262" s="160"/>
      <c r="J262" s="160"/>
      <c r="K262" s="160"/>
    </row>
    <row r="263" spans="1:11" ht="12.75" customHeight="1">
      <c r="A263" s="158"/>
      <c r="B263" s="159"/>
      <c r="C263" s="160"/>
      <c r="E263" s="160"/>
      <c r="F263" s="160"/>
      <c r="G263" s="160"/>
      <c r="H263" s="160"/>
      <c r="I263" s="160"/>
      <c r="J263" s="160"/>
      <c r="K263" s="160"/>
    </row>
    <row r="264" spans="1:11" ht="12.75" customHeight="1">
      <c r="A264" s="158"/>
      <c r="B264" s="159"/>
      <c r="C264" s="160"/>
      <c r="E264" s="160"/>
      <c r="F264" s="160"/>
      <c r="G264" s="160"/>
      <c r="H264" s="160"/>
      <c r="I264" s="160"/>
      <c r="J264" s="160"/>
      <c r="K264" s="160"/>
    </row>
    <row r="265" spans="1:11" ht="12.75" customHeight="1">
      <c r="A265" s="158"/>
      <c r="B265" s="159"/>
      <c r="C265" s="160"/>
      <c r="E265" s="160"/>
      <c r="F265" s="160"/>
      <c r="G265" s="160"/>
      <c r="H265" s="160"/>
      <c r="I265" s="160"/>
      <c r="J265" s="160"/>
      <c r="K265" s="160"/>
    </row>
    <row r="266" spans="1:11" ht="12.75" customHeight="1">
      <c r="A266" s="158"/>
      <c r="B266" s="159"/>
      <c r="C266" s="160"/>
      <c r="E266" s="160"/>
      <c r="F266" s="160"/>
      <c r="G266" s="160"/>
      <c r="H266" s="160"/>
      <c r="I266" s="160"/>
      <c r="J266" s="160"/>
      <c r="K266" s="160"/>
    </row>
    <row r="267" spans="1:11" ht="12.75" customHeight="1">
      <c r="A267" s="158"/>
      <c r="B267" s="159"/>
      <c r="C267" s="160"/>
      <c r="E267" s="160"/>
      <c r="F267" s="160"/>
      <c r="G267" s="160"/>
      <c r="H267" s="160"/>
      <c r="I267" s="160"/>
      <c r="J267" s="160"/>
      <c r="K267" s="160"/>
    </row>
    <row r="268" spans="1:11" ht="12.75" customHeight="1">
      <c r="A268" s="158"/>
      <c r="B268" s="159"/>
      <c r="C268" s="160"/>
      <c r="E268" s="160"/>
      <c r="F268" s="160"/>
      <c r="G268" s="160"/>
      <c r="H268" s="160"/>
      <c r="I268" s="160"/>
      <c r="J268" s="160"/>
      <c r="K268" s="160"/>
    </row>
    <row r="269" spans="1:11" ht="12.75" customHeight="1">
      <c r="A269" s="158"/>
      <c r="B269" s="159"/>
      <c r="C269" s="170"/>
      <c r="E269" s="160"/>
      <c r="F269" s="160"/>
      <c r="G269" s="160"/>
      <c r="H269" s="160"/>
      <c r="I269" s="160"/>
      <c r="J269" s="160"/>
      <c r="K269" s="160"/>
    </row>
    <row r="270" spans="1:11" ht="12.75" customHeight="1">
      <c r="A270" s="158"/>
      <c r="B270" s="159"/>
      <c r="C270" s="160"/>
      <c r="E270" s="160"/>
      <c r="F270" s="160"/>
      <c r="G270" s="160"/>
      <c r="H270" s="160"/>
      <c r="I270" s="160"/>
      <c r="J270" s="160"/>
      <c r="K270" s="160"/>
    </row>
    <row r="271" spans="1:11" ht="12.75" customHeight="1">
      <c r="A271" s="158"/>
      <c r="B271" s="159"/>
      <c r="C271" s="160"/>
      <c r="E271" s="160"/>
      <c r="F271" s="160"/>
      <c r="G271" s="160"/>
      <c r="H271" s="160"/>
      <c r="I271" s="160"/>
      <c r="J271" s="160"/>
      <c r="K271" s="160"/>
    </row>
    <row r="272" spans="1:11" ht="12.75" customHeight="1">
      <c r="A272" s="158"/>
      <c r="B272" s="159"/>
      <c r="C272" s="160"/>
      <c r="E272" s="160"/>
      <c r="F272" s="160"/>
      <c r="G272" s="160"/>
      <c r="H272" s="160"/>
      <c r="I272" s="160"/>
      <c r="J272" s="160"/>
      <c r="K272" s="160"/>
    </row>
    <row r="273" spans="1:11" ht="12.75" customHeight="1">
      <c r="A273" s="158"/>
      <c r="B273" s="159"/>
      <c r="C273" s="170"/>
      <c r="E273" s="160"/>
      <c r="F273" s="160"/>
      <c r="G273" s="160"/>
      <c r="H273" s="160"/>
      <c r="I273" s="160"/>
      <c r="J273" s="160"/>
      <c r="K273" s="160"/>
    </row>
    <row r="274" spans="1:11" ht="12.75" customHeight="1">
      <c r="A274" s="158"/>
      <c r="B274" s="159"/>
      <c r="C274" s="160"/>
      <c r="E274" s="160"/>
      <c r="F274" s="160"/>
      <c r="G274" s="160"/>
      <c r="H274" s="160"/>
      <c r="I274" s="160"/>
      <c r="J274" s="160"/>
      <c r="K274" s="160"/>
    </row>
    <row r="275" spans="1:11" ht="12.75" customHeight="1">
      <c r="A275" s="158"/>
      <c r="B275" s="159"/>
      <c r="C275" s="160"/>
      <c r="E275" s="160"/>
      <c r="F275" s="160"/>
      <c r="G275" s="160"/>
      <c r="H275" s="160"/>
      <c r="I275" s="160"/>
      <c r="J275" s="160"/>
      <c r="K275" s="160"/>
    </row>
    <row r="276" spans="1:11" ht="12.75" customHeight="1">
      <c r="A276" s="158"/>
      <c r="B276" s="159"/>
      <c r="C276" s="170"/>
      <c r="E276" s="160"/>
      <c r="F276" s="160"/>
      <c r="G276" s="160"/>
      <c r="H276" s="160"/>
      <c r="I276" s="160"/>
      <c r="J276" s="160"/>
      <c r="K276" s="160"/>
    </row>
    <row r="277" spans="1:11" ht="12.75" customHeight="1">
      <c r="A277" s="158"/>
      <c r="B277" s="159"/>
      <c r="C277" s="160"/>
      <c r="E277" s="160"/>
      <c r="F277" s="160"/>
      <c r="G277" s="160"/>
      <c r="H277" s="160"/>
      <c r="I277" s="160"/>
      <c r="J277" s="160"/>
      <c r="K277" s="160"/>
    </row>
    <row r="278" spans="1:11" ht="12.75" customHeight="1">
      <c r="A278" s="158"/>
      <c r="B278" s="159"/>
      <c r="C278" s="160"/>
      <c r="E278" s="160"/>
      <c r="F278" s="160"/>
      <c r="G278" s="160"/>
      <c r="H278" s="160"/>
      <c r="I278" s="160"/>
      <c r="J278" s="160"/>
      <c r="K278" s="160"/>
    </row>
    <row r="279" spans="1:11" ht="12.75" customHeight="1">
      <c r="A279" s="158"/>
      <c r="B279" s="159"/>
      <c r="C279" s="160"/>
      <c r="E279" s="160"/>
      <c r="F279" s="160"/>
      <c r="G279" s="160"/>
      <c r="H279" s="160"/>
      <c r="I279" s="160"/>
      <c r="J279" s="160"/>
      <c r="K279" s="160"/>
    </row>
    <row r="280" spans="1:11" ht="12.75" customHeight="1">
      <c r="A280" s="158"/>
      <c r="B280" s="159"/>
      <c r="C280" s="160"/>
      <c r="E280" s="160"/>
      <c r="F280" s="160"/>
      <c r="G280" s="160"/>
      <c r="H280" s="160"/>
      <c r="I280" s="160"/>
      <c r="J280" s="160"/>
      <c r="K280" s="160"/>
    </row>
    <row r="281" spans="1:11" ht="12.75" customHeight="1">
      <c r="A281" s="158"/>
      <c r="B281" s="159"/>
      <c r="C281" s="160"/>
      <c r="E281" s="160"/>
      <c r="F281" s="160"/>
      <c r="G281" s="160"/>
      <c r="H281" s="160"/>
      <c r="I281" s="160"/>
      <c r="J281" s="160"/>
      <c r="K281" s="160"/>
    </row>
    <row r="282" spans="1:11" ht="12.75" customHeight="1">
      <c r="A282" s="158"/>
      <c r="B282" s="159"/>
      <c r="C282" s="160"/>
      <c r="E282" s="160"/>
      <c r="F282" s="160"/>
      <c r="G282" s="160"/>
      <c r="H282" s="160"/>
      <c r="I282" s="160"/>
      <c r="J282" s="160"/>
      <c r="K282" s="160"/>
    </row>
    <row r="283" spans="1:11" ht="12.75" customHeight="1">
      <c r="A283" s="158"/>
      <c r="B283" s="159"/>
      <c r="C283" s="160"/>
      <c r="E283" s="160"/>
      <c r="F283" s="160"/>
      <c r="G283" s="160"/>
      <c r="H283" s="160"/>
      <c r="I283" s="160"/>
      <c r="J283" s="160"/>
      <c r="K283" s="160"/>
    </row>
    <row r="284" spans="1:11" ht="12.75" customHeight="1">
      <c r="A284" s="158"/>
      <c r="B284" s="159"/>
      <c r="C284" s="160"/>
      <c r="E284" s="160"/>
      <c r="F284" s="160"/>
      <c r="G284" s="160"/>
      <c r="H284" s="160"/>
      <c r="I284" s="160"/>
      <c r="J284" s="160"/>
      <c r="K284" s="160"/>
    </row>
    <row r="285" spans="1:11" ht="12.75" customHeight="1">
      <c r="A285" s="158"/>
      <c r="B285" s="159"/>
      <c r="C285" s="160"/>
      <c r="E285" s="160"/>
      <c r="F285" s="160"/>
      <c r="G285" s="160"/>
      <c r="H285" s="160"/>
      <c r="I285" s="160"/>
      <c r="J285" s="160"/>
      <c r="K285" s="160"/>
    </row>
    <row r="286" spans="1:11" ht="12.75" customHeight="1">
      <c r="A286" s="158"/>
      <c r="B286" s="159"/>
      <c r="C286" s="170"/>
      <c r="E286" s="160"/>
      <c r="F286" s="160"/>
      <c r="G286" s="160"/>
      <c r="H286" s="160"/>
      <c r="I286" s="160"/>
      <c r="J286" s="160"/>
      <c r="K286" s="160"/>
    </row>
    <row r="287" spans="1:11" ht="12.75" customHeight="1">
      <c r="A287" s="158"/>
      <c r="B287" s="159"/>
      <c r="C287" s="160"/>
      <c r="E287" s="160"/>
      <c r="F287" s="160"/>
      <c r="G287" s="160"/>
      <c r="H287" s="160"/>
      <c r="I287" s="160"/>
      <c r="J287" s="160"/>
      <c r="K287" s="160"/>
    </row>
    <row r="288" spans="1:11" ht="12.75" customHeight="1">
      <c r="A288" s="158"/>
      <c r="B288" s="159"/>
      <c r="C288" s="160"/>
      <c r="E288" s="160"/>
      <c r="F288" s="160"/>
      <c r="G288" s="160"/>
      <c r="H288" s="160"/>
      <c r="I288" s="160"/>
      <c r="J288" s="160"/>
      <c r="K288" s="160"/>
    </row>
    <row r="289" spans="1:11" ht="12.75" customHeight="1">
      <c r="A289" s="158"/>
      <c r="B289" s="159"/>
      <c r="C289" s="170"/>
      <c r="E289" s="160"/>
      <c r="F289" s="160"/>
      <c r="G289" s="160"/>
      <c r="H289" s="160"/>
      <c r="I289" s="160"/>
      <c r="J289" s="160"/>
      <c r="K289" s="160"/>
    </row>
    <row r="290" spans="1:11" ht="12.75" customHeight="1">
      <c r="A290" s="158"/>
      <c r="B290" s="159"/>
      <c r="C290" s="160"/>
      <c r="E290" s="160"/>
      <c r="F290" s="160"/>
      <c r="G290" s="160"/>
      <c r="H290" s="160"/>
      <c r="I290" s="160"/>
      <c r="J290" s="160"/>
      <c r="K290" s="160"/>
    </row>
    <row r="291" spans="1:11" ht="12.75" customHeight="1">
      <c r="A291" s="158"/>
      <c r="B291" s="159"/>
      <c r="C291" s="160"/>
      <c r="E291" s="160"/>
      <c r="F291" s="160"/>
      <c r="G291" s="160"/>
      <c r="H291" s="160"/>
      <c r="I291" s="160"/>
      <c r="J291" s="160"/>
      <c r="K291" s="160"/>
    </row>
    <row r="292" spans="1:11" ht="12.75" customHeight="1">
      <c r="A292" s="158"/>
      <c r="B292" s="159"/>
      <c r="C292" s="160"/>
      <c r="E292" s="160"/>
      <c r="F292" s="160"/>
      <c r="G292" s="160"/>
      <c r="H292" s="160"/>
      <c r="I292" s="160"/>
      <c r="J292" s="160"/>
      <c r="K292" s="160"/>
    </row>
    <row r="293" spans="1:11" ht="12.75" customHeight="1">
      <c r="A293" s="158"/>
      <c r="B293" s="159"/>
      <c r="C293" s="160"/>
      <c r="E293" s="160"/>
      <c r="F293" s="160"/>
      <c r="G293" s="160"/>
      <c r="H293" s="160"/>
      <c r="I293" s="160"/>
      <c r="J293" s="160"/>
      <c r="K293" s="160"/>
    </row>
    <row r="294" spans="1:11" ht="12.75" customHeight="1">
      <c r="A294" s="158"/>
      <c r="B294" s="159"/>
      <c r="C294" s="160"/>
      <c r="E294" s="160"/>
      <c r="F294" s="160"/>
      <c r="G294" s="160"/>
      <c r="H294" s="160"/>
      <c r="I294" s="160"/>
      <c r="J294" s="160"/>
      <c r="K294" s="160"/>
    </row>
    <row r="295" spans="1:11" ht="12.75" customHeight="1">
      <c r="A295" s="158"/>
      <c r="B295" s="159"/>
      <c r="C295" s="170"/>
      <c r="E295" s="160"/>
      <c r="F295" s="160"/>
      <c r="G295" s="160"/>
      <c r="H295" s="160"/>
      <c r="I295" s="160"/>
      <c r="J295" s="160"/>
      <c r="K295" s="160"/>
    </row>
    <row r="296" spans="1:11" ht="12.75" customHeight="1">
      <c r="A296" s="158"/>
      <c r="B296" s="159"/>
      <c r="C296" s="160"/>
      <c r="E296" s="160"/>
      <c r="F296" s="160"/>
      <c r="G296" s="160"/>
      <c r="H296" s="160"/>
      <c r="I296" s="160"/>
      <c r="J296" s="160"/>
      <c r="K296" s="160"/>
    </row>
    <row r="297" spans="1:11" ht="12.75" customHeight="1">
      <c r="A297" s="158"/>
      <c r="B297" s="159"/>
      <c r="C297" s="160"/>
      <c r="E297" s="160"/>
      <c r="F297" s="160"/>
      <c r="G297" s="160"/>
      <c r="H297" s="160"/>
      <c r="I297" s="160"/>
      <c r="J297" s="160"/>
      <c r="K297" s="160"/>
    </row>
    <row r="298" spans="1:11" ht="12.75" customHeight="1">
      <c r="A298" s="158"/>
      <c r="B298" s="159"/>
      <c r="C298" s="160"/>
      <c r="E298" s="160"/>
      <c r="F298" s="160"/>
      <c r="G298" s="160"/>
      <c r="H298" s="160"/>
      <c r="I298" s="160"/>
      <c r="J298" s="160"/>
      <c r="K298" s="160"/>
    </row>
    <row r="299" spans="1:11" ht="12.75" customHeight="1">
      <c r="A299" s="158"/>
      <c r="B299" s="159"/>
      <c r="C299" s="160"/>
      <c r="E299" s="160"/>
      <c r="F299" s="160"/>
      <c r="G299" s="160"/>
      <c r="H299" s="160"/>
      <c r="I299" s="160"/>
      <c r="J299" s="160"/>
      <c r="K299" s="160"/>
    </row>
    <row r="300" spans="1:11" ht="12.75" customHeight="1">
      <c r="A300" s="158"/>
      <c r="B300" s="159"/>
      <c r="C300" s="170"/>
      <c r="E300" s="160"/>
      <c r="F300" s="160"/>
      <c r="G300" s="160"/>
      <c r="H300" s="160"/>
      <c r="I300" s="160"/>
      <c r="J300" s="160"/>
      <c r="K300" s="160"/>
    </row>
    <row r="301" spans="1:11" ht="12.75" customHeight="1">
      <c r="A301" s="158"/>
      <c r="B301" s="159"/>
      <c r="C301" s="170"/>
      <c r="E301" s="160"/>
      <c r="F301" s="160"/>
      <c r="G301" s="160"/>
      <c r="H301" s="160"/>
      <c r="I301" s="160"/>
      <c r="J301" s="160"/>
      <c r="K301" s="160"/>
    </row>
    <row r="302" spans="1:11" ht="12.75" customHeight="1">
      <c r="A302" s="158"/>
      <c r="B302" s="159"/>
      <c r="C302" s="160"/>
      <c r="E302" s="160"/>
      <c r="F302" s="160"/>
      <c r="G302" s="160"/>
      <c r="H302" s="160"/>
      <c r="I302" s="160"/>
      <c r="J302" s="160"/>
      <c r="K302" s="160"/>
    </row>
    <row r="303" spans="1:11" ht="12.75" customHeight="1">
      <c r="A303" s="158"/>
      <c r="B303" s="159"/>
      <c r="C303" s="160"/>
      <c r="E303" s="160"/>
      <c r="F303" s="160"/>
      <c r="G303" s="160"/>
      <c r="H303" s="160"/>
      <c r="I303" s="160"/>
      <c r="J303" s="160"/>
      <c r="K303" s="160"/>
    </row>
    <row r="304" spans="1:11" ht="12.75" customHeight="1">
      <c r="A304" s="158"/>
      <c r="B304" s="159"/>
      <c r="C304" s="160"/>
      <c r="E304" s="160"/>
      <c r="F304" s="160"/>
      <c r="G304" s="160"/>
      <c r="H304" s="160"/>
      <c r="I304" s="160"/>
      <c r="J304" s="160"/>
      <c r="K304" s="160"/>
    </row>
    <row r="305" spans="1:11" ht="12.75" customHeight="1">
      <c r="A305" s="158"/>
      <c r="B305" s="159"/>
      <c r="C305" s="160"/>
      <c r="E305" s="160"/>
      <c r="F305" s="160"/>
      <c r="G305" s="160"/>
      <c r="H305" s="160"/>
      <c r="I305" s="160"/>
      <c r="J305" s="160"/>
      <c r="K305" s="160"/>
    </row>
    <row r="306" spans="1:11" ht="12.75" customHeight="1">
      <c r="A306" s="158"/>
      <c r="B306" s="159"/>
      <c r="C306" s="160"/>
      <c r="E306" s="160"/>
      <c r="F306" s="160"/>
      <c r="G306" s="160"/>
      <c r="H306" s="160"/>
      <c r="I306" s="160"/>
      <c r="J306" s="160"/>
      <c r="K306" s="160"/>
    </row>
    <row r="307" spans="1:11" ht="12.75" customHeight="1">
      <c r="A307" s="158"/>
      <c r="B307" s="159"/>
      <c r="C307" s="170"/>
      <c r="E307" s="160"/>
      <c r="F307" s="160"/>
      <c r="G307" s="160"/>
      <c r="H307" s="160"/>
      <c r="I307" s="160"/>
      <c r="J307" s="160"/>
      <c r="K307" s="160"/>
    </row>
    <row r="308" spans="1:11" ht="12.75" customHeight="1">
      <c r="A308" s="158"/>
      <c r="B308" s="159"/>
      <c r="C308" s="160"/>
      <c r="E308" s="160"/>
      <c r="F308" s="160"/>
      <c r="G308" s="160"/>
      <c r="H308" s="160"/>
      <c r="I308" s="160"/>
      <c r="J308" s="160"/>
      <c r="K308" s="160"/>
    </row>
    <row r="309" spans="1:11" ht="12.75" customHeight="1">
      <c r="A309" s="158"/>
      <c r="B309" s="159"/>
      <c r="C309" s="160"/>
      <c r="E309" s="160"/>
      <c r="F309" s="160"/>
      <c r="G309" s="160"/>
      <c r="H309" s="160"/>
      <c r="I309" s="160"/>
      <c r="J309" s="160"/>
      <c r="K309" s="160"/>
    </row>
    <row r="310" spans="1:11" ht="12.75" customHeight="1">
      <c r="A310" s="158"/>
      <c r="B310" s="159"/>
      <c r="C310" s="160"/>
      <c r="E310" s="160"/>
      <c r="F310" s="160"/>
      <c r="G310" s="160"/>
      <c r="H310" s="160"/>
      <c r="I310" s="160"/>
      <c r="J310" s="160"/>
      <c r="K310" s="160"/>
    </row>
    <row r="311" spans="1:11" ht="12.75" customHeight="1">
      <c r="A311" s="158"/>
      <c r="B311" s="159"/>
      <c r="C311" s="160"/>
      <c r="E311" s="160"/>
      <c r="F311" s="160"/>
      <c r="G311" s="160"/>
      <c r="H311" s="160"/>
      <c r="I311" s="160"/>
      <c r="J311" s="160"/>
      <c r="K311" s="160"/>
    </row>
    <row r="312" spans="1:11" ht="12.75" customHeight="1">
      <c r="A312" s="158"/>
      <c r="B312" s="159"/>
      <c r="C312" s="170"/>
      <c r="E312" s="160"/>
      <c r="F312" s="160"/>
      <c r="G312" s="160"/>
      <c r="H312" s="160"/>
      <c r="I312" s="160"/>
      <c r="J312" s="160"/>
      <c r="K312" s="160"/>
    </row>
    <row r="313" spans="1:11" ht="12.75" customHeight="1">
      <c r="A313" s="158"/>
      <c r="B313" s="159"/>
      <c r="C313" s="160"/>
      <c r="E313" s="160"/>
      <c r="F313" s="160"/>
      <c r="G313" s="160"/>
      <c r="H313" s="160"/>
      <c r="I313" s="160"/>
      <c r="J313" s="160"/>
      <c r="K313" s="160"/>
    </row>
    <row r="314" spans="1:11" ht="12.75" customHeight="1">
      <c r="A314" s="158"/>
      <c r="B314" s="159"/>
      <c r="C314" s="160"/>
      <c r="E314" s="160"/>
      <c r="F314" s="160"/>
      <c r="G314" s="160"/>
      <c r="H314" s="160"/>
      <c r="I314" s="160"/>
      <c r="J314" s="160"/>
      <c r="K314" s="160"/>
    </row>
    <row r="315" spans="1:11" ht="12.75" customHeight="1">
      <c r="A315" s="158"/>
      <c r="B315" s="159"/>
      <c r="C315" s="160"/>
      <c r="E315" s="160"/>
      <c r="F315" s="160"/>
      <c r="G315" s="160"/>
      <c r="H315" s="160"/>
      <c r="I315" s="160"/>
      <c r="J315" s="160"/>
      <c r="K315" s="160"/>
    </row>
    <row r="316" spans="1:11" ht="12.75" customHeight="1">
      <c r="A316" s="158"/>
      <c r="B316" s="159"/>
      <c r="C316" s="170"/>
      <c r="E316" s="160"/>
      <c r="F316" s="160"/>
      <c r="G316" s="160"/>
      <c r="H316" s="160"/>
      <c r="I316" s="160"/>
      <c r="J316" s="160"/>
      <c r="K316" s="160"/>
    </row>
    <row r="317" spans="1:11" ht="12.75" customHeight="1">
      <c r="A317" s="158"/>
      <c r="B317" s="159"/>
      <c r="C317" s="160"/>
      <c r="E317" s="160"/>
      <c r="F317" s="160"/>
      <c r="G317" s="160"/>
      <c r="H317" s="160"/>
      <c r="I317" s="160"/>
      <c r="J317" s="160"/>
      <c r="K317" s="160"/>
    </row>
    <row r="318" spans="1:11" ht="12.75" customHeight="1">
      <c r="A318" s="158"/>
      <c r="B318" s="159"/>
      <c r="C318" s="160"/>
      <c r="E318" s="160"/>
      <c r="F318" s="160"/>
      <c r="G318" s="160"/>
      <c r="H318" s="160"/>
      <c r="I318" s="160"/>
      <c r="J318" s="160"/>
      <c r="K318" s="160"/>
    </row>
    <row r="319" spans="1:11" ht="12.75" customHeight="1">
      <c r="A319" s="158"/>
      <c r="B319" s="159"/>
      <c r="C319" s="160"/>
      <c r="E319" s="160"/>
      <c r="F319" s="160"/>
      <c r="G319" s="160"/>
      <c r="H319" s="160"/>
      <c r="I319" s="160"/>
      <c r="J319" s="160"/>
      <c r="K319" s="160"/>
    </row>
    <row r="320" spans="1:11" ht="12.75" customHeight="1">
      <c r="A320" s="158"/>
      <c r="B320" s="159"/>
      <c r="C320" s="160"/>
      <c r="E320" s="160"/>
      <c r="F320" s="160"/>
      <c r="G320" s="160"/>
      <c r="H320" s="160"/>
      <c r="I320" s="160"/>
      <c r="J320" s="160"/>
      <c r="K320" s="160"/>
    </row>
    <row r="321" spans="1:11" ht="12.75" customHeight="1">
      <c r="A321" s="158"/>
      <c r="B321" s="159"/>
      <c r="C321" s="160"/>
      <c r="E321" s="160"/>
      <c r="F321" s="160"/>
      <c r="G321" s="160"/>
      <c r="H321" s="160"/>
      <c r="I321" s="160"/>
      <c r="J321" s="160"/>
      <c r="K321" s="160"/>
    </row>
    <row r="322" spans="1:11" ht="12.75" customHeight="1">
      <c r="A322" s="158"/>
      <c r="B322" s="159"/>
      <c r="C322" s="160"/>
      <c r="E322" s="160"/>
      <c r="F322" s="160"/>
      <c r="G322" s="160"/>
      <c r="H322" s="160"/>
      <c r="I322" s="160"/>
      <c r="J322" s="160"/>
      <c r="K322" s="160"/>
    </row>
    <row r="323" spans="1:11" ht="12.75" customHeight="1">
      <c r="A323" s="158"/>
      <c r="B323" s="159"/>
      <c r="C323" s="170"/>
      <c r="E323" s="160"/>
      <c r="F323" s="160"/>
      <c r="G323" s="160"/>
      <c r="H323" s="160"/>
      <c r="I323" s="160"/>
      <c r="J323" s="160"/>
      <c r="K323" s="160"/>
    </row>
    <row r="324" spans="1:11" ht="12.75" customHeight="1">
      <c r="A324" s="158"/>
      <c r="B324" s="159"/>
      <c r="C324" s="160"/>
      <c r="E324" s="160"/>
      <c r="F324" s="160"/>
      <c r="G324" s="160"/>
      <c r="H324" s="160"/>
      <c r="I324" s="160"/>
      <c r="J324" s="160"/>
      <c r="K324" s="160"/>
    </row>
    <row r="325" spans="1:11" ht="12.75" customHeight="1">
      <c r="A325" s="158"/>
      <c r="B325" s="159"/>
      <c r="C325" s="160"/>
      <c r="E325" s="160"/>
      <c r="F325" s="160"/>
      <c r="G325" s="160"/>
      <c r="H325" s="160"/>
      <c r="I325" s="160"/>
      <c r="J325" s="160"/>
      <c r="K325" s="160"/>
    </row>
    <row r="326" spans="1:11" ht="12.75" customHeight="1">
      <c r="A326" s="158"/>
      <c r="B326" s="159"/>
      <c r="C326" s="160"/>
      <c r="E326" s="160"/>
      <c r="F326" s="160"/>
      <c r="G326" s="160"/>
      <c r="H326" s="160"/>
      <c r="I326" s="160"/>
      <c r="J326" s="160"/>
      <c r="K326" s="160"/>
    </row>
    <row r="327" spans="1:11" ht="12.75" customHeight="1">
      <c r="A327" s="158"/>
      <c r="B327" s="159"/>
      <c r="C327" s="160"/>
      <c r="E327" s="160"/>
      <c r="F327" s="160"/>
      <c r="G327" s="160"/>
      <c r="H327" s="160"/>
      <c r="I327" s="160"/>
      <c r="J327" s="160"/>
      <c r="K327" s="160"/>
    </row>
    <row r="328" spans="1:11" ht="12.75" customHeight="1">
      <c r="A328" s="158"/>
      <c r="B328" s="159"/>
      <c r="C328" s="160"/>
      <c r="E328" s="160"/>
      <c r="F328" s="160"/>
      <c r="G328" s="160"/>
      <c r="H328" s="160"/>
      <c r="I328" s="160"/>
      <c r="J328" s="160"/>
      <c r="K328" s="160"/>
    </row>
    <row r="329" spans="1:11" ht="12.75" customHeight="1">
      <c r="A329" s="158"/>
      <c r="B329" s="159"/>
      <c r="C329" s="160"/>
      <c r="E329" s="160"/>
      <c r="F329" s="160"/>
      <c r="G329" s="160"/>
      <c r="H329" s="160"/>
      <c r="I329" s="160"/>
      <c r="J329" s="160"/>
      <c r="K329" s="160"/>
    </row>
    <row r="330" spans="1:11" ht="12.75" customHeight="1">
      <c r="A330" s="158"/>
      <c r="B330" s="159"/>
      <c r="C330" s="170"/>
      <c r="E330" s="160"/>
      <c r="F330" s="160"/>
      <c r="G330" s="160"/>
      <c r="H330" s="160"/>
      <c r="I330" s="160"/>
      <c r="J330" s="160"/>
      <c r="K330" s="160"/>
    </row>
    <row r="331" spans="1:11" ht="12.75" customHeight="1">
      <c r="A331" s="158"/>
      <c r="B331" s="159"/>
      <c r="C331" s="160"/>
      <c r="E331" s="160"/>
      <c r="F331" s="160"/>
      <c r="G331" s="160"/>
      <c r="H331" s="160"/>
      <c r="I331" s="160"/>
      <c r="J331" s="160"/>
      <c r="K331" s="160"/>
    </row>
    <row r="332" spans="1:11" ht="12.75" customHeight="1">
      <c r="A332" s="158"/>
      <c r="B332" s="159"/>
      <c r="C332" s="160"/>
      <c r="E332" s="160"/>
      <c r="F332" s="160"/>
      <c r="G332" s="160"/>
      <c r="H332" s="160"/>
      <c r="I332" s="160"/>
      <c r="J332" s="160"/>
      <c r="K332" s="160"/>
    </row>
    <row r="333" spans="1:11" ht="12.75" customHeight="1">
      <c r="A333" s="158"/>
      <c r="B333" s="159"/>
      <c r="C333" s="160"/>
      <c r="E333" s="160"/>
      <c r="F333" s="160"/>
      <c r="G333" s="160"/>
      <c r="H333" s="160"/>
      <c r="I333" s="160"/>
      <c r="J333" s="160"/>
      <c r="K333" s="160"/>
    </row>
    <row r="334" spans="1:11" ht="12.75" customHeight="1">
      <c r="A334" s="158"/>
      <c r="B334" s="159"/>
      <c r="C334" s="170"/>
      <c r="E334" s="160"/>
      <c r="F334" s="160"/>
      <c r="G334" s="160"/>
      <c r="H334" s="160"/>
      <c r="I334" s="160"/>
      <c r="J334" s="160"/>
      <c r="K334" s="160"/>
    </row>
    <row r="335" spans="1:11" ht="12.75" customHeight="1">
      <c r="A335" s="158"/>
      <c r="B335" s="159"/>
      <c r="C335" s="160"/>
      <c r="E335" s="160"/>
      <c r="F335" s="160"/>
      <c r="G335" s="160"/>
      <c r="H335" s="160"/>
      <c r="I335" s="160"/>
      <c r="J335" s="160"/>
      <c r="K335" s="160"/>
    </row>
    <row r="336" spans="1:11" ht="12.75" customHeight="1">
      <c r="A336" s="158"/>
      <c r="B336" s="159"/>
      <c r="C336" s="160"/>
      <c r="E336" s="160"/>
      <c r="F336" s="160"/>
      <c r="G336" s="160"/>
      <c r="H336" s="160"/>
      <c r="I336" s="160"/>
      <c r="J336" s="160"/>
      <c r="K336" s="160"/>
    </row>
    <row r="337" spans="1:11" ht="12.75" customHeight="1">
      <c r="A337" s="158"/>
      <c r="B337" s="159"/>
      <c r="C337" s="160"/>
      <c r="E337" s="160"/>
      <c r="F337" s="160"/>
      <c r="G337" s="160"/>
      <c r="H337" s="160"/>
      <c r="I337" s="160"/>
      <c r="J337" s="160"/>
      <c r="K337" s="160"/>
    </row>
    <row r="338" spans="1:11" ht="12.75" customHeight="1">
      <c r="A338" s="158"/>
      <c r="B338" s="159"/>
      <c r="C338" s="170"/>
      <c r="E338" s="160"/>
      <c r="F338" s="160"/>
      <c r="G338" s="160"/>
      <c r="H338" s="160"/>
      <c r="I338" s="160"/>
      <c r="J338" s="160"/>
      <c r="K338" s="160"/>
    </row>
    <row r="339" spans="1:11" ht="12.75" customHeight="1">
      <c r="A339" s="158"/>
      <c r="B339" s="159"/>
      <c r="C339" s="160"/>
      <c r="E339" s="160"/>
      <c r="F339" s="160"/>
      <c r="G339" s="160"/>
      <c r="H339" s="160"/>
      <c r="I339" s="160"/>
      <c r="J339" s="160"/>
      <c r="K339" s="160"/>
    </row>
    <row r="340" spans="1:11" ht="12.75" customHeight="1">
      <c r="A340" s="158"/>
      <c r="B340" s="159"/>
      <c r="C340" s="160"/>
      <c r="E340" s="160"/>
      <c r="F340" s="160"/>
      <c r="G340" s="160"/>
      <c r="H340" s="160"/>
      <c r="I340" s="160"/>
      <c r="J340" s="160"/>
      <c r="K340" s="160"/>
    </row>
    <row r="341" spans="1:11" ht="12.75" customHeight="1">
      <c r="A341" s="158"/>
      <c r="B341" s="159"/>
      <c r="C341" s="170"/>
      <c r="E341" s="160"/>
      <c r="F341" s="160"/>
      <c r="G341" s="160"/>
      <c r="H341" s="160"/>
      <c r="I341" s="160"/>
      <c r="J341" s="160"/>
      <c r="K341" s="160"/>
    </row>
    <row r="342" spans="1:11" ht="12.75" customHeight="1">
      <c r="A342" s="158"/>
      <c r="B342" s="159"/>
      <c r="C342" s="160"/>
      <c r="E342" s="160"/>
      <c r="F342" s="160"/>
      <c r="G342" s="160"/>
      <c r="H342" s="160"/>
      <c r="I342" s="160"/>
      <c r="J342" s="160"/>
      <c r="K342" s="160"/>
    </row>
    <row r="343" spans="1:11" ht="12.75" customHeight="1">
      <c r="A343" s="158"/>
      <c r="B343" s="159"/>
      <c r="C343" s="160"/>
      <c r="E343" s="160"/>
      <c r="F343" s="160"/>
      <c r="G343" s="160"/>
      <c r="H343" s="160"/>
      <c r="I343" s="160"/>
      <c r="J343" s="160"/>
      <c r="K343" s="160"/>
    </row>
    <row r="344" spans="1:11" ht="12.75" customHeight="1">
      <c r="A344" s="158"/>
      <c r="B344" s="159"/>
      <c r="C344" s="160"/>
      <c r="E344" s="160"/>
      <c r="F344" s="160"/>
      <c r="G344" s="160"/>
      <c r="H344" s="160"/>
      <c r="I344" s="160"/>
      <c r="J344" s="160"/>
      <c r="K344" s="160"/>
    </row>
    <row r="345" spans="1:11" ht="12.75" customHeight="1">
      <c r="A345" s="158"/>
      <c r="B345" s="159"/>
      <c r="C345" s="160"/>
      <c r="E345" s="160"/>
      <c r="F345" s="160"/>
      <c r="G345" s="160"/>
      <c r="H345" s="160"/>
      <c r="I345" s="160"/>
      <c r="J345" s="160"/>
      <c r="K345" s="160"/>
    </row>
    <row r="346" spans="1:11" ht="12.75" customHeight="1">
      <c r="A346" s="158"/>
      <c r="B346" s="159"/>
      <c r="C346" s="160"/>
      <c r="E346" s="160"/>
      <c r="F346" s="160"/>
      <c r="G346" s="160"/>
      <c r="H346" s="160"/>
      <c r="I346" s="160"/>
      <c r="J346" s="160"/>
      <c r="K346" s="160"/>
    </row>
    <row r="347" spans="1:11" ht="12.75" customHeight="1">
      <c r="A347" s="158"/>
      <c r="B347" s="159"/>
      <c r="C347" s="160"/>
      <c r="E347" s="160"/>
      <c r="F347" s="160"/>
      <c r="G347" s="160"/>
      <c r="H347" s="160"/>
      <c r="I347" s="160"/>
      <c r="J347" s="160"/>
      <c r="K347" s="160"/>
    </row>
    <row r="348" spans="1:11" ht="12.75" customHeight="1">
      <c r="A348" s="158"/>
      <c r="B348" s="159"/>
      <c r="C348" s="170"/>
      <c r="E348" s="160"/>
      <c r="F348" s="160"/>
      <c r="G348" s="160"/>
      <c r="H348" s="160"/>
      <c r="I348" s="160"/>
      <c r="J348" s="160"/>
      <c r="K348" s="160"/>
    </row>
    <row r="349" spans="1:11" ht="12.75" customHeight="1">
      <c r="A349" s="158"/>
      <c r="B349" s="159"/>
      <c r="C349" s="160"/>
      <c r="E349" s="160"/>
      <c r="F349" s="160"/>
      <c r="G349" s="160"/>
      <c r="H349" s="160"/>
      <c r="I349" s="160"/>
      <c r="J349" s="160"/>
      <c r="K349" s="160"/>
    </row>
    <row r="350" spans="1:11" ht="12.75" customHeight="1">
      <c r="A350" s="158"/>
      <c r="B350" s="159"/>
      <c r="C350" s="160"/>
      <c r="E350" s="160"/>
      <c r="F350" s="160"/>
      <c r="G350" s="160"/>
      <c r="H350" s="160"/>
      <c r="I350" s="160"/>
      <c r="J350" s="160"/>
      <c r="K350" s="160"/>
    </row>
    <row r="351" spans="1:11" ht="12.75" customHeight="1">
      <c r="A351" s="158"/>
      <c r="B351" s="159"/>
      <c r="C351" s="160"/>
      <c r="E351" s="160"/>
      <c r="F351" s="160"/>
      <c r="G351" s="160"/>
      <c r="H351" s="160"/>
      <c r="I351" s="160"/>
      <c r="J351" s="160"/>
      <c r="K351" s="160"/>
    </row>
    <row r="352" spans="1:11" ht="12.75" customHeight="1">
      <c r="A352" s="158"/>
      <c r="B352" s="159"/>
      <c r="C352" s="170"/>
      <c r="E352" s="160"/>
      <c r="F352" s="160"/>
      <c r="G352" s="160"/>
      <c r="H352" s="160"/>
      <c r="I352" s="160"/>
      <c r="J352" s="160"/>
      <c r="K352" s="160"/>
    </row>
    <row r="353" spans="1:11" ht="12.75" customHeight="1">
      <c r="A353" s="158"/>
      <c r="B353" s="159"/>
      <c r="C353" s="160"/>
      <c r="E353" s="160"/>
      <c r="F353" s="160"/>
      <c r="G353" s="160"/>
      <c r="H353" s="160"/>
      <c r="I353" s="160"/>
      <c r="J353" s="160"/>
      <c r="K353" s="160"/>
    </row>
    <row r="354" spans="1:11" ht="12.75" customHeight="1">
      <c r="A354" s="158"/>
      <c r="B354" s="159"/>
      <c r="C354" s="160"/>
      <c r="E354" s="160"/>
      <c r="F354" s="160"/>
      <c r="G354" s="160"/>
      <c r="H354" s="160"/>
      <c r="I354" s="160"/>
      <c r="J354" s="160"/>
      <c r="K354" s="160"/>
    </row>
    <row r="355" spans="1:11" ht="12.75" customHeight="1">
      <c r="A355" s="158"/>
      <c r="B355" s="159"/>
      <c r="C355" s="170"/>
      <c r="E355" s="160"/>
      <c r="F355" s="160"/>
      <c r="G355" s="160"/>
      <c r="H355" s="160"/>
      <c r="I355" s="160"/>
      <c r="J355" s="160"/>
      <c r="K355" s="160"/>
    </row>
    <row r="356" spans="1:11" ht="12.75" customHeight="1">
      <c r="A356" s="158"/>
      <c r="B356" s="159"/>
      <c r="C356" s="160"/>
      <c r="E356" s="160"/>
      <c r="F356" s="160"/>
      <c r="G356" s="160"/>
      <c r="H356" s="160"/>
      <c r="I356" s="160"/>
      <c r="J356" s="160"/>
      <c r="K356" s="160"/>
    </row>
    <row r="357" spans="1:11" ht="12.75" customHeight="1">
      <c r="A357" s="158"/>
      <c r="B357" s="159"/>
      <c r="C357" s="160"/>
      <c r="E357" s="160"/>
      <c r="F357" s="160"/>
      <c r="G357" s="160"/>
      <c r="H357" s="160"/>
      <c r="I357" s="160"/>
      <c r="J357" s="160"/>
      <c r="K357" s="160"/>
    </row>
    <row r="358" spans="1:11" ht="12.75" customHeight="1">
      <c r="A358" s="158"/>
      <c r="B358" s="159"/>
      <c r="C358" s="170"/>
      <c r="E358" s="160"/>
      <c r="F358" s="160"/>
      <c r="G358" s="160"/>
      <c r="H358" s="160"/>
      <c r="I358" s="160"/>
      <c r="J358" s="160"/>
      <c r="K358" s="160"/>
    </row>
    <row r="359" spans="1:11" ht="12.75" customHeight="1">
      <c r="A359" s="158"/>
      <c r="B359" s="159"/>
      <c r="C359" s="160"/>
      <c r="E359" s="160"/>
      <c r="F359" s="160"/>
      <c r="G359" s="160"/>
      <c r="H359" s="160"/>
      <c r="I359" s="160"/>
      <c r="J359" s="160"/>
      <c r="K359" s="160"/>
    </row>
    <row r="360" spans="1:11" ht="12.75" customHeight="1">
      <c r="A360" s="158"/>
      <c r="B360" s="159"/>
      <c r="C360" s="160"/>
      <c r="E360" s="160"/>
      <c r="F360" s="160"/>
      <c r="G360" s="160"/>
      <c r="H360" s="160"/>
      <c r="I360" s="160"/>
      <c r="J360" s="160"/>
      <c r="K360" s="160"/>
    </row>
    <row r="361" spans="1:11" ht="12.75" customHeight="1">
      <c r="A361" s="158"/>
      <c r="B361" s="159"/>
      <c r="C361" s="160"/>
      <c r="E361" s="160"/>
      <c r="F361" s="160"/>
      <c r="G361" s="160"/>
      <c r="H361" s="160"/>
      <c r="I361" s="160"/>
      <c r="J361" s="160"/>
      <c r="K361" s="160"/>
    </row>
    <row r="362" spans="1:11" ht="12.75" customHeight="1">
      <c r="A362" s="158"/>
      <c r="B362" s="159"/>
      <c r="C362" s="170"/>
      <c r="E362" s="160"/>
      <c r="F362" s="160"/>
      <c r="G362" s="160"/>
      <c r="H362" s="160"/>
      <c r="I362" s="160"/>
      <c r="J362" s="160"/>
      <c r="K362" s="160"/>
    </row>
    <row r="363" spans="1:11" ht="12.75" customHeight="1">
      <c r="A363" s="158"/>
      <c r="B363" s="159"/>
      <c r="C363" s="160"/>
      <c r="E363" s="160"/>
      <c r="F363" s="160"/>
      <c r="G363" s="160"/>
      <c r="H363" s="160"/>
      <c r="I363" s="160"/>
      <c r="J363" s="160"/>
      <c r="K363" s="160"/>
    </row>
    <row r="364" spans="1:11" ht="12.75" customHeight="1">
      <c r="A364" s="158"/>
      <c r="B364" s="159"/>
      <c r="C364" s="160"/>
      <c r="E364" s="160"/>
      <c r="F364" s="160"/>
      <c r="G364" s="160"/>
      <c r="H364" s="160"/>
      <c r="I364" s="160"/>
      <c r="J364" s="160"/>
      <c r="K364" s="160"/>
    </row>
    <row r="365" spans="1:11" ht="12.75" customHeight="1">
      <c r="A365" s="158"/>
      <c r="B365" s="159"/>
      <c r="C365" s="160"/>
      <c r="E365" s="160"/>
      <c r="F365" s="160"/>
      <c r="G365" s="160"/>
      <c r="H365" s="160"/>
      <c r="I365" s="160"/>
      <c r="J365" s="160"/>
      <c r="K365" s="160"/>
    </row>
    <row r="366" spans="1:11" ht="12.75" customHeight="1">
      <c r="A366" s="158"/>
      <c r="B366" s="159"/>
      <c r="C366" s="160"/>
      <c r="E366" s="160"/>
      <c r="F366" s="160"/>
      <c r="G366" s="160"/>
      <c r="H366" s="160"/>
      <c r="I366" s="160"/>
      <c r="J366" s="160"/>
      <c r="K366" s="160"/>
    </row>
    <row r="367" spans="1:11" ht="12.75" customHeight="1">
      <c r="A367" s="158"/>
      <c r="B367" s="159"/>
      <c r="C367" s="160"/>
      <c r="E367" s="160"/>
      <c r="F367" s="160"/>
      <c r="G367" s="160"/>
      <c r="H367" s="160"/>
      <c r="I367" s="160"/>
      <c r="J367" s="160"/>
      <c r="K367" s="160"/>
    </row>
    <row r="368" spans="1:11" ht="12.75" customHeight="1">
      <c r="A368" s="158"/>
      <c r="B368" s="159"/>
      <c r="C368" s="160"/>
      <c r="E368" s="160"/>
      <c r="F368" s="160"/>
      <c r="G368" s="160"/>
      <c r="H368" s="160"/>
      <c r="I368" s="160"/>
      <c r="J368" s="160"/>
      <c r="K368" s="160"/>
    </row>
    <row r="369" spans="1:11" ht="12.75" customHeight="1">
      <c r="A369" s="158"/>
      <c r="B369" s="159"/>
      <c r="C369" s="160"/>
      <c r="E369" s="160"/>
      <c r="F369" s="160"/>
      <c r="G369" s="160"/>
      <c r="H369" s="160"/>
      <c r="I369" s="160"/>
      <c r="J369" s="160"/>
      <c r="K369" s="160"/>
    </row>
    <row r="370" spans="1:11" ht="12.75" customHeight="1">
      <c r="A370" s="158"/>
      <c r="B370" s="159"/>
      <c r="C370" s="160"/>
      <c r="E370" s="160"/>
      <c r="F370" s="160"/>
      <c r="G370" s="160"/>
      <c r="H370" s="160"/>
      <c r="I370" s="160"/>
      <c r="J370" s="160"/>
      <c r="K370" s="160"/>
    </row>
    <row r="371" spans="1:11" ht="12.75" customHeight="1">
      <c r="A371" s="158"/>
      <c r="B371" s="159"/>
      <c r="C371" s="160"/>
      <c r="E371" s="160"/>
      <c r="F371" s="160"/>
      <c r="G371" s="160"/>
      <c r="H371" s="160"/>
      <c r="I371" s="160"/>
      <c r="J371" s="160"/>
      <c r="K371" s="160"/>
    </row>
    <row r="372" spans="1:11" ht="12.75" customHeight="1">
      <c r="A372" s="540"/>
      <c r="B372" s="541"/>
      <c r="C372" s="541"/>
      <c r="E372" s="160"/>
      <c r="F372" s="160"/>
      <c r="G372" s="160"/>
      <c r="H372" s="160"/>
      <c r="I372" s="160"/>
      <c r="J372" s="160"/>
      <c r="K372" s="160"/>
    </row>
    <row r="373" spans="1:11" ht="12.75" customHeight="1">
      <c r="A373" s="542"/>
      <c r="B373" s="541"/>
      <c r="C373" s="541"/>
      <c r="E373" s="160"/>
      <c r="F373" s="160"/>
      <c r="G373" s="160"/>
      <c r="H373" s="160"/>
      <c r="I373" s="160"/>
      <c r="J373" s="160"/>
      <c r="K373" s="160"/>
    </row>
    <row r="374" spans="1:11" ht="12.75" customHeight="1">
      <c r="A374" s="301"/>
      <c r="B374" s="302"/>
      <c r="C374" s="302"/>
      <c r="E374" s="160"/>
      <c r="F374" s="160"/>
      <c r="G374" s="160"/>
      <c r="H374" s="160"/>
      <c r="I374" s="160"/>
      <c r="J374" s="160"/>
      <c r="K374" s="160"/>
    </row>
    <row r="375" spans="1:11" ht="12.75" customHeight="1">
      <c r="A375" s="543"/>
      <c r="B375" s="541"/>
      <c r="C375" s="541"/>
      <c r="E375" s="160"/>
      <c r="F375" s="160"/>
      <c r="G375" s="160"/>
      <c r="H375" s="160"/>
      <c r="I375" s="160"/>
      <c r="J375" s="160"/>
      <c r="K375" s="160"/>
    </row>
    <row r="376" spans="1:11" ht="12.75" customHeight="1">
      <c r="A376" s="158"/>
      <c r="B376" s="159"/>
      <c r="C376" s="160"/>
      <c r="E376" s="160"/>
      <c r="F376" s="160"/>
      <c r="G376" s="160"/>
      <c r="H376" s="160"/>
      <c r="I376" s="160"/>
      <c r="J376" s="160"/>
      <c r="K376" s="160"/>
    </row>
    <row r="377" spans="1:11" ht="12.75" customHeight="1">
      <c r="A377" s="158"/>
      <c r="B377" s="159"/>
      <c r="C377" s="159"/>
      <c r="E377" s="160"/>
      <c r="F377" s="160"/>
      <c r="G377" s="160"/>
      <c r="H377" s="160"/>
      <c r="I377" s="160"/>
      <c r="J377" s="160"/>
      <c r="K377" s="160"/>
    </row>
    <row r="378" spans="1:11" ht="12.75" customHeight="1">
      <c r="A378" s="158"/>
      <c r="B378" s="159"/>
      <c r="C378" s="159"/>
      <c r="E378" s="160"/>
      <c r="F378" s="160"/>
      <c r="G378" s="160"/>
      <c r="H378" s="160"/>
      <c r="I378" s="160"/>
      <c r="J378" s="160"/>
      <c r="K378" s="160"/>
    </row>
    <row r="379" spans="1:11" ht="12.75" customHeight="1">
      <c r="A379" s="158"/>
      <c r="B379" s="159"/>
      <c r="C379" s="159"/>
      <c r="E379" s="160"/>
      <c r="F379" s="160"/>
      <c r="G379" s="160"/>
      <c r="H379" s="160"/>
      <c r="I379" s="160"/>
      <c r="J379" s="160"/>
      <c r="K379" s="160"/>
    </row>
    <row r="380" spans="1:11" ht="12.75" customHeight="1">
      <c r="A380" s="158"/>
      <c r="B380" s="159"/>
      <c r="C380" s="159"/>
      <c r="E380" s="160"/>
      <c r="F380" s="160"/>
      <c r="G380" s="160"/>
      <c r="H380" s="160"/>
      <c r="I380" s="160"/>
      <c r="J380" s="160"/>
      <c r="K380" s="160"/>
    </row>
    <row r="381" spans="1:11" ht="12.75" customHeight="1">
      <c r="A381" s="158"/>
      <c r="B381" s="159"/>
      <c r="C381" s="159"/>
      <c r="E381" s="160"/>
      <c r="F381" s="160"/>
      <c r="G381" s="160"/>
      <c r="H381" s="160"/>
      <c r="I381" s="160"/>
      <c r="J381" s="160"/>
      <c r="K381" s="160"/>
    </row>
    <row r="382" spans="1:11" ht="12.75" customHeight="1">
      <c r="A382" s="158"/>
      <c r="B382" s="159"/>
      <c r="C382" s="159"/>
      <c r="E382" s="160"/>
      <c r="F382" s="160"/>
      <c r="G382" s="160"/>
      <c r="H382" s="160"/>
      <c r="I382" s="160"/>
      <c r="J382" s="160"/>
      <c r="K382" s="160"/>
    </row>
    <row r="383" spans="1:11" ht="12.75" customHeight="1">
      <c r="A383" s="158"/>
      <c r="B383" s="159"/>
      <c r="C383" s="160"/>
      <c r="E383" s="160"/>
      <c r="F383" s="160"/>
      <c r="G383" s="160"/>
      <c r="H383" s="160"/>
      <c r="I383" s="160"/>
      <c r="J383" s="160"/>
      <c r="K383" s="160"/>
    </row>
    <row r="384" spans="1:11" ht="12.75" customHeight="1">
      <c r="A384" s="158"/>
      <c r="B384" s="159"/>
      <c r="C384" s="302"/>
      <c r="E384" s="160"/>
      <c r="F384" s="160"/>
      <c r="G384" s="160"/>
      <c r="H384" s="160"/>
      <c r="I384" s="160"/>
      <c r="J384" s="160"/>
      <c r="K384" s="160"/>
    </row>
    <row r="385" spans="1:11" ht="12.75" customHeight="1">
      <c r="A385" s="158"/>
      <c r="B385" s="159"/>
      <c r="C385" s="160"/>
      <c r="E385" s="160"/>
      <c r="F385" s="160"/>
      <c r="G385" s="160"/>
      <c r="H385" s="160"/>
      <c r="I385" s="160"/>
      <c r="J385" s="160"/>
      <c r="K385" s="160"/>
    </row>
    <row r="386" spans="1:11" ht="12.75" customHeight="1">
      <c r="A386" s="301"/>
      <c r="B386" s="302"/>
      <c r="C386" s="170"/>
      <c r="E386" s="160"/>
      <c r="F386" s="160"/>
      <c r="G386" s="160"/>
      <c r="H386" s="160"/>
      <c r="I386" s="160"/>
      <c r="J386" s="160"/>
      <c r="K386" s="160"/>
    </row>
    <row r="387" spans="1:11" ht="12.75" customHeight="1">
      <c r="A387" s="158"/>
      <c r="B387" s="159"/>
      <c r="C387" s="160"/>
      <c r="E387" s="160"/>
      <c r="F387" s="160"/>
      <c r="G387" s="160"/>
      <c r="H387" s="160"/>
      <c r="I387" s="160"/>
      <c r="J387" s="160"/>
      <c r="K387" s="160"/>
    </row>
    <row r="388" spans="1:11" ht="12.75" customHeight="1">
      <c r="A388" s="158"/>
      <c r="B388" s="159"/>
      <c r="C388" s="160"/>
      <c r="E388" s="160"/>
      <c r="F388" s="160"/>
      <c r="G388" s="160"/>
      <c r="H388" s="160"/>
      <c r="I388" s="160"/>
      <c r="J388" s="160"/>
      <c r="K388" s="160"/>
    </row>
    <row r="389" spans="1:11" ht="12.75" customHeight="1">
      <c r="A389" s="158"/>
      <c r="B389" s="159"/>
      <c r="C389" s="160"/>
      <c r="E389" s="160"/>
      <c r="F389" s="160"/>
      <c r="G389" s="160"/>
      <c r="H389" s="160"/>
      <c r="I389" s="160"/>
      <c r="J389" s="160"/>
      <c r="K389" s="160"/>
    </row>
    <row r="390" spans="1:11" ht="12.75" customHeight="1">
      <c r="A390" s="158"/>
      <c r="B390" s="159"/>
      <c r="C390" s="160"/>
      <c r="E390" s="160"/>
      <c r="F390" s="160"/>
      <c r="G390" s="160"/>
      <c r="H390" s="160"/>
      <c r="I390" s="160"/>
      <c r="J390" s="160"/>
      <c r="K390" s="160"/>
    </row>
    <row r="391" spans="1:11" ht="12.75" customHeight="1">
      <c r="A391" s="158"/>
      <c r="B391" s="159"/>
      <c r="C391" s="160"/>
      <c r="E391" s="160"/>
      <c r="F391" s="160"/>
      <c r="G391" s="160"/>
      <c r="H391" s="160"/>
      <c r="I391" s="160"/>
      <c r="J391" s="160"/>
      <c r="K391" s="160"/>
    </row>
    <row r="392" spans="1:11" ht="12.75" customHeight="1">
      <c r="A392" s="158"/>
      <c r="B392" s="159"/>
      <c r="C392" s="160"/>
      <c r="E392" s="160"/>
      <c r="F392" s="160"/>
      <c r="G392" s="160"/>
      <c r="H392" s="160"/>
      <c r="I392" s="160"/>
      <c r="J392" s="160"/>
      <c r="K392" s="160"/>
    </row>
    <row r="393" spans="1:11" ht="12.75" customHeight="1">
      <c r="A393" s="158"/>
      <c r="B393" s="159"/>
      <c r="C393" s="160"/>
      <c r="E393" s="160"/>
      <c r="F393" s="160"/>
      <c r="G393" s="160"/>
      <c r="H393" s="160"/>
      <c r="I393" s="160"/>
      <c r="J393" s="160"/>
      <c r="K393" s="160"/>
    </row>
    <row r="394" spans="1:11" ht="12.75" customHeight="1">
      <c r="A394" s="158"/>
      <c r="B394" s="159"/>
      <c r="C394" s="160"/>
      <c r="E394" s="160"/>
      <c r="F394" s="160"/>
      <c r="G394" s="160"/>
      <c r="H394" s="160"/>
      <c r="I394" s="160"/>
      <c r="J394" s="160"/>
      <c r="K394" s="160"/>
    </row>
    <row r="395" spans="1:11" ht="12.75" customHeight="1">
      <c r="A395" s="158"/>
      <c r="B395" s="159"/>
      <c r="C395" s="160"/>
      <c r="E395" s="160"/>
      <c r="F395" s="160"/>
      <c r="G395" s="160"/>
      <c r="H395" s="160"/>
      <c r="I395" s="160"/>
      <c r="J395" s="160"/>
      <c r="K395" s="160"/>
    </row>
    <row r="396" spans="1:11" ht="12.75" customHeight="1">
      <c r="A396" s="158"/>
      <c r="B396" s="159"/>
      <c r="C396" s="160"/>
      <c r="E396" s="160"/>
      <c r="F396" s="160"/>
      <c r="G396" s="160"/>
      <c r="H396" s="160"/>
      <c r="I396" s="160"/>
      <c r="J396" s="160"/>
      <c r="K396" s="160"/>
    </row>
    <row r="397" spans="1:11" ht="12.75" customHeight="1">
      <c r="A397" s="158"/>
      <c r="B397" s="159"/>
      <c r="C397" s="160"/>
      <c r="E397" s="160"/>
      <c r="F397" s="160"/>
      <c r="G397" s="160"/>
      <c r="H397" s="160"/>
      <c r="I397" s="160"/>
      <c r="J397" s="160"/>
      <c r="K397" s="160"/>
    </row>
    <row r="398" spans="1:11" ht="12.75" customHeight="1">
      <c r="A398" s="301"/>
      <c r="B398" s="302"/>
      <c r="C398" s="170"/>
      <c r="E398" s="160"/>
      <c r="F398" s="160"/>
      <c r="G398" s="160"/>
      <c r="H398" s="160"/>
      <c r="I398" s="160"/>
      <c r="J398" s="160"/>
      <c r="K398" s="160"/>
    </row>
    <row r="399" spans="1:11" ht="12.75" customHeight="1">
      <c r="A399" s="158"/>
      <c r="B399" s="159"/>
      <c r="C399" s="160"/>
      <c r="E399" s="160"/>
      <c r="F399" s="160"/>
      <c r="G399" s="160"/>
      <c r="H399" s="160"/>
      <c r="I399" s="160"/>
      <c r="J399" s="160"/>
      <c r="K399" s="160"/>
    </row>
    <row r="400" spans="1:11" ht="12.75" customHeight="1">
      <c r="A400" s="158"/>
      <c r="B400" s="159"/>
      <c r="C400" s="160"/>
      <c r="E400" s="160"/>
      <c r="F400" s="160"/>
      <c r="G400" s="160"/>
      <c r="H400" s="160"/>
      <c r="I400" s="160"/>
      <c r="J400" s="160"/>
      <c r="K400" s="160"/>
    </row>
    <row r="401" spans="1:11" ht="12.75" customHeight="1">
      <c r="A401" s="158"/>
      <c r="B401" s="159"/>
      <c r="C401" s="160"/>
      <c r="E401" s="160"/>
      <c r="F401" s="160"/>
      <c r="G401" s="160"/>
      <c r="H401" s="160"/>
      <c r="I401" s="160"/>
      <c r="J401" s="160"/>
      <c r="K401" s="160"/>
    </row>
    <row r="402" spans="1:11" ht="12.75" customHeight="1">
      <c r="A402" s="301"/>
      <c r="B402" s="302"/>
      <c r="C402" s="170"/>
      <c r="E402" s="160"/>
      <c r="F402" s="160"/>
      <c r="G402" s="160"/>
      <c r="H402" s="160"/>
      <c r="I402" s="160"/>
      <c r="J402" s="160"/>
      <c r="K402" s="160"/>
    </row>
    <row r="403" spans="1:11" ht="12.75" customHeight="1">
      <c r="A403" s="158"/>
      <c r="B403" s="159"/>
      <c r="C403" s="160"/>
      <c r="E403" s="160"/>
      <c r="F403" s="160"/>
      <c r="G403" s="160"/>
      <c r="H403" s="160"/>
      <c r="I403" s="160"/>
      <c r="J403" s="160"/>
      <c r="K403" s="160"/>
    </row>
    <row r="404" spans="1:11" ht="12.75" customHeight="1">
      <c r="A404" s="158"/>
      <c r="B404" s="159"/>
      <c r="C404" s="160"/>
      <c r="E404" s="160"/>
      <c r="F404" s="160"/>
      <c r="G404" s="160"/>
      <c r="H404" s="160"/>
      <c r="I404" s="160"/>
      <c r="J404" s="160"/>
      <c r="K404" s="160"/>
    </row>
    <row r="405" spans="1:11" ht="12.75" customHeight="1">
      <c r="A405" s="301"/>
      <c r="B405" s="302"/>
      <c r="C405" s="170"/>
      <c r="E405" s="160"/>
      <c r="F405" s="160"/>
      <c r="G405" s="160"/>
      <c r="H405" s="160"/>
      <c r="I405" s="160"/>
      <c r="J405" s="160"/>
      <c r="K405" s="160"/>
    </row>
    <row r="406" spans="1:11" ht="12.75" customHeight="1">
      <c r="A406" s="158"/>
      <c r="B406" s="159"/>
      <c r="C406" s="160"/>
      <c r="E406" s="160"/>
      <c r="F406" s="160"/>
      <c r="G406" s="160"/>
      <c r="H406" s="160"/>
      <c r="I406" s="160"/>
      <c r="J406" s="160"/>
      <c r="K406" s="160"/>
    </row>
    <row r="407" spans="1:11" ht="12.75" customHeight="1">
      <c r="A407" s="158"/>
      <c r="B407" s="159"/>
      <c r="C407" s="160"/>
      <c r="E407" s="160"/>
      <c r="F407" s="160"/>
      <c r="G407" s="160"/>
      <c r="H407" s="160"/>
      <c r="I407" s="160"/>
      <c r="J407" s="160"/>
      <c r="K407" s="160"/>
    </row>
    <row r="408" spans="1:11" ht="12.75" customHeight="1">
      <c r="A408" s="301"/>
      <c r="B408" s="302"/>
      <c r="C408" s="170"/>
      <c r="E408" s="160"/>
      <c r="F408" s="160"/>
      <c r="G408" s="160"/>
      <c r="H408" s="160"/>
      <c r="I408" s="160"/>
      <c r="J408" s="160"/>
      <c r="K408" s="160"/>
    </row>
    <row r="409" spans="1:11" ht="12.75" customHeight="1">
      <c r="A409" s="158"/>
      <c r="B409" s="159"/>
      <c r="C409" s="160"/>
      <c r="E409" s="160"/>
      <c r="F409" s="160"/>
      <c r="G409" s="160"/>
      <c r="H409" s="160"/>
      <c r="I409" s="160"/>
      <c r="J409" s="160"/>
      <c r="K409" s="160"/>
    </row>
    <row r="410" spans="1:11" ht="12.75" customHeight="1">
      <c r="A410" s="158"/>
      <c r="B410" s="159"/>
      <c r="C410" s="160"/>
      <c r="E410" s="160"/>
      <c r="F410" s="160"/>
      <c r="G410" s="160"/>
      <c r="H410" s="160"/>
      <c r="I410" s="160"/>
      <c r="J410" s="160"/>
      <c r="K410" s="160"/>
    </row>
    <row r="411" spans="1:11" ht="12.75" customHeight="1">
      <c r="A411" s="158"/>
      <c r="B411" s="159"/>
      <c r="C411" s="160"/>
      <c r="E411" s="160"/>
      <c r="F411" s="160"/>
      <c r="G411" s="160"/>
      <c r="H411" s="160"/>
      <c r="I411" s="160"/>
      <c r="J411" s="160"/>
      <c r="K411" s="160"/>
    </row>
    <row r="412" spans="1:11" ht="12.75" customHeight="1">
      <c r="A412" s="158"/>
      <c r="B412" s="159"/>
      <c r="C412" s="160"/>
      <c r="E412" s="160"/>
      <c r="F412" s="160"/>
      <c r="G412" s="160"/>
      <c r="H412" s="160"/>
      <c r="I412" s="160"/>
      <c r="J412" s="160"/>
      <c r="K412" s="160"/>
    </row>
    <row r="413" spans="1:11" ht="12.75" customHeight="1">
      <c r="A413" s="158"/>
      <c r="B413" s="159"/>
      <c r="C413" s="160"/>
      <c r="E413" s="160"/>
      <c r="F413" s="160"/>
      <c r="G413" s="160"/>
      <c r="H413" s="160"/>
      <c r="I413" s="160"/>
      <c r="J413" s="160"/>
      <c r="K413" s="160"/>
    </row>
    <row r="414" spans="1:11" ht="12.75" customHeight="1">
      <c r="A414" s="301"/>
      <c r="B414" s="302"/>
      <c r="C414" s="170"/>
      <c r="E414" s="160"/>
      <c r="F414" s="160"/>
      <c r="G414" s="160"/>
      <c r="H414" s="160"/>
      <c r="I414" s="160"/>
      <c r="J414" s="160"/>
      <c r="K414" s="160"/>
    </row>
    <row r="415" spans="1:11" ht="12.75" customHeight="1">
      <c r="A415" s="158"/>
      <c r="B415" s="159"/>
      <c r="C415" s="160"/>
      <c r="E415" s="160"/>
      <c r="F415" s="160"/>
      <c r="G415" s="160"/>
      <c r="H415" s="160"/>
      <c r="I415" s="160"/>
      <c r="J415" s="160"/>
      <c r="K415" s="160"/>
    </row>
    <row r="416" spans="1:11" ht="12.75" customHeight="1">
      <c r="A416" s="158"/>
      <c r="B416" s="159"/>
      <c r="C416" s="160"/>
      <c r="E416" s="160"/>
      <c r="F416" s="160"/>
      <c r="G416" s="160"/>
      <c r="H416" s="160"/>
      <c r="I416" s="160"/>
      <c r="J416" s="160"/>
      <c r="K416" s="160"/>
    </row>
    <row r="417" spans="1:11" ht="12.75" customHeight="1">
      <c r="A417" s="301"/>
      <c r="B417" s="302"/>
      <c r="C417" s="170"/>
      <c r="E417" s="160"/>
      <c r="F417" s="160"/>
      <c r="G417" s="160"/>
      <c r="H417" s="160"/>
      <c r="I417" s="160"/>
      <c r="J417" s="160"/>
      <c r="K417" s="160"/>
    </row>
    <row r="418" spans="1:11" ht="12.75" customHeight="1">
      <c r="A418" s="158"/>
      <c r="B418" s="159"/>
      <c r="C418" s="160"/>
      <c r="E418" s="160"/>
      <c r="F418" s="160"/>
      <c r="G418" s="160"/>
      <c r="H418" s="160"/>
      <c r="I418" s="160"/>
      <c r="J418" s="160"/>
      <c r="K418" s="160"/>
    </row>
    <row r="419" spans="1:11" ht="12.75" customHeight="1">
      <c r="A419" s="158"/>
      <c r="B419" s="159"/>
      <c r="C419" s="160"/>
      <c r="E419" s="160"/>
      <c r="F419" s="160"/>
      <c r="G419" s="160"/>
      <c r="H419" s="160"/>
      <c r="I419" s="160"/>
      <c r="J419" s="160"/>
      <c r="K419" s="160"/>
    </row>
    <row r="420" spans="1:11" ht="12.75" customHeight="1">
      <c r="A420" s="158"/>
      <c r="B420" s="159"/>
      <c r="C420" s="160"/>
      <c r="E420" s="160"/>
      <c r="F420" s="160"/>
      <c r="G420" s="160"/>
      <c r="H420" s="160"/>
      <c r="I420" s="160"/>
      <c r="J420" s="160"/>
      <c r="K420" s="160"/>
    </row>
  </sheetData>
  <mergeCells count="18">
    <mergeCell ref="A372:C372"/>
    <mergeCell ref="A373:C373"/>
    <mergeCell ref="A375:C375"/>
    <mergeCell ref="D13:J13"/>
    <mergeCell ref="A5:J5"/>
    <mergeCell ref="A6:J6"/>
    <mergeCell ref="A7:J7"/>
    <mergeCell ref="F11:F12"/>
    <mergeCell ref="G11:G12"/>
    <mergeCell ref="H11:H12"/>
    <mergeCell ref="I11:I12"/>
    <mergeCell ref="J11:J12"/>
    <mergeCell ref="A10:A13"/>
    <mergeCell ref="B10:B13"/>
    <mergeCell ref="C10:C13"/>
    <mergeCell ref="D10:D12"/>
    <mergeCell ref="E10:E12"/>
    <mergeCell ref="F10:J10"/>
  </mergeCells>
  <pageMargins left="0.31496062992125984" right="0.31496062992125984" top="0.55118110236220474" bottom="0.35433070866141736" header="0.31496062992125984" footer="0.31496062992125984"/>
  <pageSetup paperSize="9" fitToHeight="0" orientation="landscape" r:id="rId1"/>
  <rowBreaks count="9" manualBreakCount="9">
    <brk id="31" max="9" man="1"/>
    <brk id="56" max="9" man="1"/>
    <brk id="83" max="9" man="1"/>
    <brk id="108" max="9" man="1"/>
    <brk id="129" max="9" man="1"/>
    <brk id="147" max="9" man="1"/>
    <brk id="176" max="9" man="1"/>
    <brk id="203" max="9" man="1"/>
    <brk id="22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94D0-AEAD-40EF-8A99-584CCFF7556A}">
  <dimension ref="A1:H288"/>
  <sheetViews>
    <sheetView view="pageBreakPreview" zoomScaleNormal="100" workbookViewId="0">
      <selection activeCell="E4" sqref="E2:E4"/>
    </sheetView>
  </sheetViews>
  <sheetFormatPr defaultRowHeight="12.75" outlineLevelRow="2"/>
  <cols>
    <col min="1" max="1" width="43.140625" style="304" customWidth="1"/>
    <col min="2" max="2" width="49.42578125" style="304" customWidth="1"/>
    <col min="3" max="3" width="5.140625" style="304" bestFit="1" customWidth="1"/>
    <col min="4" max="4" width="8.7109375" style="304" customWidth="1"/>
    <col min="5" max="5" width="18.85546875" style="304" customWidth="1"/>
    <col min="6" max="16384" width="9.140625" style="304"/>
  </cols>
  <sheetData>
    <row r="1" spans="1:6">
      <c r="E1" s="325" t="s">
        <v>258</v>
      </c>
    </row>
    <row r="2" spans="1:6">
      <c r="E2" s="126" t="s">
        <v>265</v>
      </c>
    </row>
    <row r="3" spans="1:6">
      <c r="E3" s="126" t="s">
        <v>213</v>
      </c>
    </row>
    <row r="4" spans="1:6">
      <c r="E4" s="126" t="s">
        <v>262</v>
      </c>
    </row>
    <row r="6" spans="1:6" ht="15">
      <c r="A6" s="544" t="s">
        <v>259</v>
      </c>
      <c r="B6" s="544"/>
      <c r="C6" s="544"/>
      <c r="D6" s="544"/>
      <c r="E6" s="544"/>
      <c r="F6" s="305"/>
    </row>
    <row r="7" spans="1:6" ht="15">
      <c r="A7" s="544" t="s">
        <v>238</v>
      </c>
      <c r="B7" s="544"/>
      <c r="C7" s="544"/>
      <c r="D7" s="544"/>
      <c r="E7" s="544"/>
      <c r="F7" s="305"/>
    </row>
    <row r="8" spans="1:6" ht="15">
      <c r="A8" s="544" t="s">
        <v>261</v>
      </c>
      <c r="B8" s="544"/>
      <c r="C8" s="544"/>
      <c r="D8" s="544"/>
      <c r="E8" s="544"/>
      <c r="F8" s="305"/>
    </row>
    <row r="9" spans="1:6" s="323" customFormat="1" ht="18.75" customHeight="1">
      <c r="A9" s="308"/>
      <c r="B9" s="308"/>
      <c r="C9" s="308"/>
      <c r="D9" s="308"/>
      <c r="E9" s="324" t="s">
        <v>237</v>
      </c>
    </row>
    <row r="10" spans="1:6" ht="6" customHeight="1">
      <c r="A10" s="321"/>
      <c r="B10" s="322"/>
      <c r="C10" s="322"/>
      <c r="D10" s="322"/>
      <c r="E10" s="321"/>
    </row>
    <row r="11" spans="1:6" ht="12.75" customHeight="1">
      <c r="A11" s="319"/>
      <c r="B11" s="319"/>
      <c r="C11" s="319"/>
      <c r="D11" s="319"/>
      <c r="E11" s="319"/>
    </row>
    <row r="12" spans="1:6">
      <c r="A12" s="320" t="s">
        <v>236</v>
      </c>
      <c r="B12" s="319" t="s">
        <v>235</v>
      </c>
      <c r="C12" s="319" t="s">
        <v>0</v>
      </c>
      <c r="D12" s="319" t="s">
        <v>1</v>
      </c>
      <c r="E12" s="319" t="s">
        <v>4</v>
      </c>
    </row>
    <row r="13" spans="1:6">
      <c r="A13" s="320"/>
      <c r="B13" s="319"/>
      <c r="C13" s="319"/>
      <c r="D13" s="319"/>
      <c r="E13" s="319"/>
    </row>
    <row r="14" spans="1:6" ht="4.5" customHeight="1">
      <c r="A14" s="318"/>
      <c r="B14" s="318"/>
      <c r="C14" s="318"/>
      <c r="D14" s="318"/>
      <c r="E14" s="318"/>
    </row>
    <row r="15" spans="1:6" s="315" customFormat="1" ht="8.25">
      <c r="A15" s="317">
        <v>1</v>
      </c>
      <c r="B15" s="317">
        <v>2</v>
      </c>
      <c r="C15" s="316">
        <v>3</v>
      </c>
      <c r="D15" s="316">
        <v>4</v>
      </c>
      <c r="E15" s="316">
        <v>5</v>
      </c>
    </row>
    <row r="16" spans="1:6" s="305" customFormat="1" ht="16.5">
      <c r="A16" s="470" t="s">
        <v>16</v>
      </c>
      <c r="B16" s="470"/>
      <c r="C16" s="470"/>
      <c r="D16" s="470"/>
      <c r="E16" s="471">
        <f>E18+E19</f>
        <v>7325</v>
      </c>
    </row>
    <row r="17" spans="1:8" s="305" customFormat="1" ht="15">
      <c r="A17" s="472"/>
      <c r="B17" s="472"/>
      <c r="C17" s="472"/>
      <c r="D17" s="472"/>
      <c r="E17" s="473"/>
    </row>
    <row r="18" spans="1:8" s="305" customFormat="1" ht="33.75" customHeight="1" outlineLevel="1">
      <c r="A18" s="474" t="s">
        <v>131</v>
      </c>
      <c r="B18" s="475" t="s">
        <v>245</v>
      </c>
      <c r="C18" s="476">
        <v>855</v>
      </c>
      <c r="D18" s="476">
        <v>85516</v>
      </c>
      <c r="E18" s="477">
        <v>108</v>
      </c>
    </row>
    <row r="19" spans="1:8" ht="30" outlineLevel="2">
      <c r="A19" s="474" t="s">
        <v>121</v>
      </c>
      <c r="B19" s="475" t="s">
        <v>246</v>
      </c>
      <c r="C19" s="476">
        <v>851</v>
      </c>
      <c r="D19" s="476">
        <v>85132</v>
      </c>
      <c r="E19" s="477">
        <v>7217</v>
      </c>
      <c r="H19" s="314"/>
    </row>
    <row r="33" spans="1:4" s="313" customFormat="1"/>
    <row r="35" spans="1:4" ht="15">
      <c r="A35" s="312"/>
      <c r="B35" s="312"/>
      <c r="C35" s="312"/>
      <c r="D35" s="312"/>
    </row>
    <row r="46" spans="1:4" ht="15">
      <c r="A46" s="305"/>
      <c r="B46" s="305"/>
      <c r="C46" s="305"/>
      <c r="D46" s="305"/>
    </row>
    <row r="49" spans="1:4" ht="15">
      <c r="A49" s="305"/>
      <c r="B49" s="305"/>
      <c r="C49" s="305"/>
      <c r="D49" s="305"/>
    </row>
    <row r="53" spans="1:4" ht="15">
      <c r="A53" s="305"/>
      <c r="B53" s="305"/>
      <c r="C53" s="305"/>
      <c r="D53" s="305"/>
    </row>
    <row r="56" spans="1:4" ht="15">
      <c r="A56" s="305"/>
      <c r="B56" s="305"/>
      <c r="C56" s="305"/>
      <c r="D56" s="305"/>
    </row>
    <row r="60" spans="1:4" ht="15">
      <c r="A60" s="305"/>
      <c r="B60" s="305"/>
      <c r="C60" s="305"/>
      <c r="D60" s="305"/>
    </row>
    <row r="67" spans="1:4" ht="15">
      <c r="A67" s="305"/>
      <c r="B67" s="305"/>
      <c r="C67" s="305"/>
      <c r="D67" s="305"/>
    </row>
    <row r="71" spans="1:4" ht="15">
      <c r="A71" s="305"/>
      <c r="B71" s="305"/>
      <c r="C71" s="305"/>
      <c r="D71" s="305"/>
    </row>
    <row r="74" spans="1:4" ht="15">
      <c r="A74" s="305"/>
      <c r="B74" s="305"/>
      <c r="C74" s="305"/>
      <c r="D74" s="305"/>
    </row>
    <row r="84" spans="1:4" ht="15">
      <c r="A84" s="305"/>
      <c r="B84" s="305"/>
      <c r="C84" s="305"/>
      <c r="D84" s="305"/>
    </row>
    <row r="87" spans="1:4" ht="15">
      <c r="A87" s="305"/>
      <c r="B87" s="305"/>
      <c r="C87" s="305"/>
      <c r="D87" s="305"/>
    </row>
    <row r="93" spans="1:4" ht="15">
      <c r="A93" s="305"/>
      <c r="B93" s="305"/>
      <c r="C93" s="305"/>
      <c r="D93" s="305"/>
    </row>
    <row r="98" spans="1:4" ht="15">
      <c r="A98" s="305"/>
      <c r="B98" s="305"/>
      <c r="C98" s="305"/>
      <c r="D98" s="305"/>
    </row>
    <row r="99" spans="1:4" ht="15">
      <c r="A99" s="305"/>
      <c r="B99" s="305"/>
      <c r="C99" s="305"/>
      <c r="D99" s="305"/>
    </row>
    <row r="105" spans="1:4" ht="15">
      <c r="A105" s="305"/>
      <c r="B105" s="305"/>
      <c r="C105" s="305"/>
      <c r="D105" s="305"/>
    </row>
    <row r="110" spans="1:4" ht="15">
      <c r="A110" s="305"/>
      <c r="B110" s="305"/>
      <c r="C110" s="305"/>
      <c r="D110" s="305"/>
    </row>
    <row r="114" spans="1:4" ht="15">
      <c r="A114" s="305"/>
      <c r="B114" s="305"/>
      <c r="C114" s="305"/>
      <c r="D114" s="305"/>
    </row>
    <row r="121" spans="1:4" ht="15">
      <c r="A121" s="305"/>
      <c r="B121" s="305"/>
      <c r="C121" s="305"/>
      <c r="D121" s="305"/>
    </row>
    <row r="128" spans="1:4" ht="15">
      <c r="A128" s="305"/>
      <c r="B128" s="305"/>
      <c r="C128" s="305"/>
      <c r="D128" s="305"/>
    </row>
    <row r="132" spans="1:4" ht="15">
      <c r="A132" s="305"/>
      <c r="B132" s="305"/>
      <c r="C132" s="305"/>
      <c r="D132" s="305"/>
    </row>
    <row r="136" spans="1:4" ht="15">
      <c r="A136" s="305"/>
      <c r="B136" s="305"/>
      <c r="C136" s="305"/>
      <c r="D136" s="305"/>
    </row>
    <row r="139" spans="1:4" ht="15">
      <c r="A139" s="305"/>
      <c r="B139" s="305"/>
      <c r="C139" s="305"/>
      <c r="D139" s="305"/>
    </row>
    <row r="146" spans="1:4" ht="15">
      <c r="A146" s="305"/>
      <c r="B146" s="305"/>
      <c r="C146" s="305"/>
      <c r="D146" s="305"/>
    </row>
    <row r="150" spans="1:4" ht="15">
      <c r="A150" s="305"/>
      <c r="B150" s="305"/>
      <c r="C150" s="305"/>
      <c r="D150" s="305"/>
    </row>
    <row r="153" spans="1:4" ht="15">
      <c r="A153" s="305"/>
      <c r="B153" s="305"/>
      <c r="C153" s="305"/>
      <c r="D153" s="305"/>
    </row>
    <row r="156" spans="1:4" ht="15">
      <c r="A156" s="305"/>
      <c r="B156" s="305"/>
      <c r="C156" s="305"/>
      <c r="D156" s="305"/>
    </row>
    <row r="160" spans="1:4" ht="15">
      <c r="A160" s="305"/>
      <c r="B160" s="305"/>
      <c r="C160" s="305"/>
      <c r="D160" s="305"/>
    </row>
    <row r="170" spans="1:4" ht="15">
      <c r="A170" s="311"/>
      <c r="B170" s="311"/>
      <c r="C170" s="311"/>
      <c r="D170" s="311"/>
    </row>
    <row r="171" spans="1:4" ht="15">
      <c r="A171" s="311"/>
      <c r="B171" s="311"/>
      <c r="C171" s="311"/>
      <c r="D171" s="311"/>
    </row>
    <row r="172" spans="1:4" ht="15">
      <c r="A172" s="310"/>
      <c r="B172" s="310"/>
      <c r="C172" s="310"/>
      <c r="D172" s="310"/>
    </row>
    <row r="173" spans="1:4">
      <c r="A173" s="309"/>
      <c r="B173" s="309"/>
      <c r="C173" s="309"/>
      <c r="D173" s="309"/>
    </row>
    <row r="175" spans="1:4">
      <c r="A175" s="308"/>
      <c r="B175" s="308"/>
      <c r="C175" s="308"/>
      <c r="D175" s="308"/>
    </row>
    <row r="176" spans="1:4">
      <c r="A176" s="308"/>
      <c r="B176" s="308"/>
      <c r="C176" s="308"/>
      <c r="D176" s="308"/>
    </row>
    <row r="177" spans="1:4">
      <c r="A177" s="308"/>
      <c r="B177" s="308"/>
      <c r="C177" s="308"/>
      <c r="D177" s="308"/>
    </row>
    <row r="178" spans="1:4">
      <c r="A178" s="308"/>
      <c r="B178" s="308"/>
      <c r="C178" s="308"/>
      <c r="D178" s="308"/>
    </row>
    <row r="179" spans="1:4">
      <c r="A179" s="308"/>
      <c r="B179" s="308"/>
      <c r="C179" s="308"/>
      <c r="D179" s="308"/>
    </row>
    <row r="180" spans="1:4">
      <c r="A180" s="308"/>
      <c r="B180" s="308"/>
      <c r="C180" s="308"/>
      <c r="D180" s="308"/>
    </row>
    <row r="182" spans="1:4">
      <c r="A182" s="307"/>
      <c r="B182" s="307"/>
      <c r="C182" s="307"/>
      <c r="D182" s="307"/>
    </row>
    <row r="184" spans="1:4" ht="15">
      <c r="A184" s="305"/>
      <c r="B184" s="305"/>
      <c r="C184" s="305"/>
      <c r="D184" s="305"/>
    </row>
    <row r="196" spans="1:4" ht="15">
      <c r="A196" s="305"/>
      <c r="B196" s="305"/>
      <c r="C196" s="305"/>
      <c r="D196" s="305"/>
    </row>
    <row r="200" spans="1:4" ht="15">
      <c r="A200" s="305"/>
      <c r="B200" s="305"/>
      <c r="C200" s="305"/>
      <c r="D200" s="305"/>
    </row>
    <row r="203" spans="1:4" ht="15">
      <c r="A203" s="305"/>
      <c r="B203" s="305"/>
      <c r="C203" s="305"/>
      <c r="D203" s="305"/>
    </row>
    <row r="206" spans="1:4" ht="15">
      <c r="A206" s="305"/>
      <c r="B206" s="305"/>
      <c r="C206" s="305"/>
      <c r="D206" s="305"/>
    </row>
    <row r="212" spans="1:4" ht="15">
      <c r="A212" s="305"/>
      <c r="B212" s="305"/>
      <c r="C212" s="305"/>
      <c r="D212" s="305"/>
    </row>
    <row r="215" spans="1:4" ht="15">
      <c r="A215" s="305"/>
      <c r="B215" s="305"/>
      <c r="C215" s="305"/>
      <c r="D215" s="305"/>
    </row>
    <row r="223" spans="1:4" ht="15">
      <c r="A223" s="305"/>
      <c r="B223" s="305"/>
      <c r="C223" s="305"/>
      <c r="D223" s="305"/>
    </row>
    <row r="230" spans="1:4" ht="15">
      <c r="A230" s="305"/>
      <c r="B230" s="305"/>
      <c r="C230" s="305"/>
      <c r="D230" s="305"/>
    </row>
    <row r="233" spans="1:4" ht="15">
      <c r="A233" s="305"/>
      <c r="B233" s="305"/>
      <c r="C233" s="305"/>
      <c r="D233" s="305"/>
    </row>
    <row r="241" spans="1:4" ht="15">
      <c r="A241" s="305"/>
      <c r="B241" s="305"/>
      <c r="C241" s="305"/>
      <c r="D241" s="305"/>
    </row>
    <row r="244" spans="1:4" ht="15">
      <c r="A244" s="305"/>
      <c r="B244" s="305"/>
      <c r="C244" s="305"/>
      <c r="D244" s="305"/>
    </row>
    <row r="248" spans="1:4" ht="15">
      <c r="A248" s="305"/>
      <c r="B248" s="305"/>
      <c r="C248" s="305"/>
      <c r="D248" s="305"/>
    </row>
    <row r="256" spans="1:4" ht="15">
      <c r="A256" s="305"/>
      <c r="B256" s="305"/>
      <c r="C256" s="305"/>
      <c r="D256" s="305"/>
    </row>
    <row r="261" spans="1:4">
      <c r="A261" s="306"/>
      <c r="B261" s="306"/>
      <c r="C261" s="306"/>
      <c r="D261" s="306"/>
    </row>
    <row r="273" spans="1:4" ht="15">
      <c r="A273" s="305"/>
      <c r="B273" s="305"/>
      <c r="C273" s="305"/>
      <c r="D273" s="305"/>
    </row>
    <row r="277" spans="1:4" ht="15">
      <c r="A277" s="305"/>
      <c r="B277" s="305"/>
      <c r="C277" s="305"/>
      <c r="D277" s="305"/>
    </row>
    <row r="283" spans="1:4" ht="15">
      <c r="A283" s="305"/>
      <c r="B283" s="305"/>
      <c r="C283" s="305"/>
      <c r="D283" s="305"/>
    </row>
    <row r="288" spans="1:4" ht="15">
      <c r="A288" s="305"/>
      <c r="B288" s="305"/>
      <c r="C288" s="305"/>
      <c r="D288" s="305"/>
    </row>
  </sheetData>
  <mergeCells count="3">
    <mergeCell ref="A6:E6"/>
    <mergeCell ref="A7:E7"/>
    <mergeCell ref="A8:E8"/>
  </mergeCells>
  <pageMargins left="1.24" right="0.26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5FFD4-BEA2-431E-B025-319FC6BF6A15}">
  <dimension ref="A1:I43"/>
  <sheetViews>
    <sheetView tabSelected="1" zoomScaleNormal="100" workbookViewId="0">
      <selection activeCell="E4" sqref="E2:E4"/>
    </sheetView>
  </sheetViews>
  <sheetFormatPr defaultRowHeight="12.75"/>
  <cols>
    <col min="1" max="1" width="9.85546875" style="326" customWidth="1"/>
    <col min="2" max="2" width="11.42578125" style="326" customWidth="1"/>
    <col min="3" max="3" width="10.140625" style="326" customWidth="1"/>
    <col min="4" max="4" width="57.28515625" style="326" customWidth="1"/>
    <col min="5" max="5" width="19.5703125" style="326" customWidth="1"/>
    <col min="6" max="256" width="9.140625" style="326"/>
    <col min="257" max="257" width="7.140625" style="326" customWidth="1"/>
    <col min="258" max="258" width="11.42578125" style="326" customWidth="1"/>
    <col min="259" max="259" width="11" style="326" customWidth="1"/>
    <col min="260" max="260" width="57.28515625" style="326" customWidth="1"/>
    <col min="261" max="261" width="19.5703125" style="326" customWidth="1"/>
    <col min="262" max="512" width="9.140625" style="326"/>
    <col min="513" max="513" width="7.140625" style="326" customWidth="1"/>
    <col min="514" max="514" width="11.42578125" style="326" customWidth="1"/>
    <col min="515" max="515" width="11" style="326" customWidth="1"/>
    <col min="516" max="516" width="57.28515625" style="326" customWidth="1"/>
    <col min="517" max="517" width="19.5703125" style="326" customWidth="1"/>
    <col min="518" max="768" width="9.140625" style="326"/>
    <col min="769" max="769" width="7.140625" style="326" customWidth="1"/>
    <col min="770" max="770" width="11.42578125" style="326" customWidth="1"/>
    <col min="771" max="771" width="11" style="326" customWidth="1"/>
    <col min="772" max="772" width="57.28515625" style="326" customWidth="1"/>
    <col min="773" max="773" width="19.5703125" style="326" customWidth="1"/>
    <col min="774" max="1024" width="9.140625" style="326"/>
    <col min="1025" max="1025" width="7.140625" style="326" customWidth="1"/>
    <col min="1026" max="1026" width="11.42578125" style="326" customWidth="1"/>
    <col min="1027" max="1027" width="11" style="326" customWidth="1"/>
    <col min="1028" max="1028" width="57.28515625" style="326" customWidth="1"/>
    <col min="1029" max="1029" width="19.5703125" style="326" customWidth="1"/>
    <col min="1030" max="1280" width="9.140625" style="326"/>
    <col min="1281" max="1281" width="7.140625" style="326" customWidth="1"/>
    <col min="1282" max="1282" width="11.42578125" style="326" customWidth="1"/>
    <col min="1283" max="1283" width="11" style="326" customWidth="1"/>
    <col min="1284" max="1284" width="57.28515625" style="326" customWidth="1"/>
    <col min="1285" max="1285" width="19.5703125" style="326" customWidth="1"/>
    <col min="1286" max="1536" width="9.140625" style="326"/>
    <col min="1537" max="1537" width="7.140625" style="326" customWidth="1"/>
    <col min="1538" max="1538" width="11.42578125" style="326" customWidth="1"/>
    <col min="1539" max="1539" width="11" style="326" customWidth="1"/>
    <col min="1540" max="1540" width="57.28515625" style="326" customWidth="1"/>
    <col min="1541" max="1541" width="19.5703125" style="326" customWidth="1"/>
    <col min="1542" max="1792" width="9.140625" style="326"/>
    <col min="1793" max="1793" width="7.140625" style="326" customWidth="1"/>
    <col min="1794" max="1794" width="11.42578125" style="326" customWidth="1"/>
    <col min="1795" max="1795" width="11" style="326" customWidth="1"/>
    <col min="1796" max="1796" width="57.28515625" style="326" customWidth="1"/>
    <col min="1797" max="1797" width="19.5703125" style="326" customWidth="1"/>
    <col min="1798" max="2048" width="9.140625" style="326"/>
    <col min="2049" max="2049" width="7.140625" style="326" customWidth="1"/>
    <col min="2050" max="2050" width="11.42578125" style="326" customWidth="1"/>
    <col min="2051" max="2051" width="11" style="326" customWidth="1"/>
    <col min="2052" max="2052" width="57.28515625" style="326" customWidth="1"/>
    <col min="2053" max="2053" width="19.5703125" style="326" customWidth="1"/>
    <col min="2054" max="2304" width="9.140625" style="326"/>
    <col min="2305" max="2305" width="7.140625" style="326" customWidth="1"/>
    <col min="2306" max="2306" width="11.42578125" style="326" customWidth="1"/>
    <col min="2307" max="2307" width="11" style="326" customWidth="1"/>
    <col min="2308" max="2308" width="57.28515625" style="326" customWidth="1"/>
    <col min="2309" max="2309" width="19.5703125" style="326" customWidth="1"/>
    <col min="2310" max="2560" width="9.140625" style="326"/>
    <col min="2561" max="2561" width="7.140625" style="326" customWidth="1"/>
    <col min="2562" max="2562" width="11.42578125" style="326" customWidth="1"/>
    <col min="2563" max="2563" width="11" style="326" customWidth="1"/>
    <col min="2564" max="2564" width="57.28515625" style="326" customWidth="1"/>
    <col min="2565" max="2565" width="19.5703125" style="326" customWidth="1"/>
    <col min="2566" max="2816" width="9.140625" style="326"/>
    <col min="2817" max="2817" width="7.140625" style="326" customWidth="1"/>
    <col min="2818" max="2818" width="11.42578125" style="326" customWidth="1"/>
    <col min="2819" max="2819" width="11" style="326" customWidth="1"/>
    <col min="2820" max="2820" width="57.28515625" style="326" customWidth="1"/>
    <col min="2821" max="2821" width="19.5703125" style="326" customWidth="1"/>
    <col min="2822" max="3072" width="9.140625" style="326"/>
    <col min="3073" max="3073" width="7.140625" style="326" customWidth="1"/>
    <col min="3074" max="3074" width="11.42578125" style="326" customWidth="1"/>
    <col min="3075" max="3075" width="11" style="326" customWidth="1"/>
    <col min="3076" max="3076" width="57.28515625" style="326" customWidth="1"/>
    <col min="3077" max="3077" width="19.5703125" style="326" customWidth="1"/>
    <col min="3078" max="3328" width="9.140625" style="326"/>
    <col min="3329" max="3329" width="7.140625" style="326" customWidth="1"/>
    <col min="3330" max="3330" width="11.42578125" style="326" customWidth="1"/>
    <col min="3331" max="3331" width="11" style="326" customWidth="1"/>
    <col min="3332" max="3332" width="57.28515625" style="326" customWidth="1"/>
    <col min="3333" max="3333" width="19.5703125" style="326" customWidth="1"/>
    <col min="3334" max="3584" width="9.140625" style="326"/>
    <col min="3585" max="3585" width="7.140625" style="326" customWidth="1"/>
    <col min="3586" max="3586" width="11.42578125" style="326" customWidth="1"/>
    <col min="3587" max="3587" width="11" style="326" customWidth="1"/>
    <col min="3588" max="3588" width="57.28515625" style="326" customWidth="1"/>
    <col min="3589" max="3589" width="19.5703125" style="326" customWidth="1"/>
    <col min="3590" max="3840" width="9.140625" style="326"/>
    <col min="3841" max="3841" width="7.140625" style="326" customWidth="1"/>
    <col min="3842" max="3842" width="11.42578125" style="326" customWidth="1"/>
    <col min="3843" max="3843" width="11" style="326" customWidth="1"/>
    <col min="3844" max="3844" width="57.28515625" style="326" customWidth="1"/>
    <col min="3845" max="3845" width="19.5703125" style="326" customWidth="1"/>
    <col min="3846" max="4096" width="9.140625" style="326"/>
    <col min="4097" max="4097" width="7.140625" style="326" customWidth="1"/>
    <col min="4098" max="4098" width="11.42578125" style="326" customWidth="1"/>
    <col min="4099" max="4099" width="11" style="326" customWidth="1"/>
    <col min="4100" max="4100" width="57.28515625" style="326" customWidth="1"/>
    <col min="4101" max="4101" width="19.5703125" style="326" customWidth="1"/>
    <col min="4102" max="4352" width="9.140625" style="326"/>
    <col min="4353" max="4353" width="7.140625" style="326" customWidth="1"/>
    <col min="4354" max="4354" width="11.42578125" style="326" customWidth="1"/>
    <col min="4355" max="4355" width="11" style="326" customWidth="1"/>
    <col min="4356" max="4356" width="57.28515625" style="326" customWidth="1"/>
    <col min="4357" max="4357" width="19.5703125" style="326" customWidth="1"/>
    <col min="4358" max="4608" width="9.140625" style="326"/>
    <col min="4609" max="4609" width="7.140625" style="326" customWidth="1"/>
    <col min="4610" max="4610" width="11.42578125" style="326" customWidth="1"/>
    <col min="4611" max="4611" width="11" style="326" customWidth="1"/>
    <col min="4612" max="4612" width="57.28515625" style="326" customWidth="1"/>
    <col min="4613" max="4613" width="19.5703125" style="326" customWidth="1"/>
    <col min="4614" max="4864" width="9.140625" style="326"/>
    <col min="4865" max="4865" width="7.140625" style="326" customWidth="1"/>
    <col min="4866" max="4866" width="11.42578125" style="326" customWidth="1"/>
    <col min="4867" max="4867" width="11" style="326" customWidth="1"/>
    <col min="4868" max="4868" width="57.28515625" style="326" customWidth="1"/>
    <col min="4869" max="4869" width="19.5703125" style="326" customWidth="1"/>
    <col min="4870" max="5120" width="9.140625" style="326"/>
    <col min="5121" max="5121" width="7.140625" style="326" customWidth="1"/>
    <col min="5122" max="5122" width="11.42578125" style="326" customWidth="1"/>
    <col min="5123" max="5123" width="11" style="326" customWidth="1"/>
    <col min="5124" max="5124" width="57.28515625" style="326" customWidth="1"/>
    <col min="5125" max="5125" width="19.5703125" style="326" customWidth="1"/>
    <col min="5126" max="5376" width="9.140625" style="326"/>
    <col min="5377" max="5377" width="7.140625" style="326" customWidth="1"/>
    <col min="5378" max="5378" width="11.42578125" style="326" customWidth="1"/>
    <col min="5379" max="5379" width="11" style="326" customWidth="1"/>
    <col min="5380" max="5380" width="57.28515625" style="326" customWidth="1"/>
    <col min="5381" max="5381" width="19.5703125" style="326" customWidth="1"/>
    <col min="5382" max="5632" width="9.140625" style="326"/>
    <col min="5633" max="5633" width="7.140625" style="326" customWidth="1"/>
    <col min="5634" max="5634" width="11.42578125" style="326" customWidth="1"/>
    <col min="5635" max="5635" width="11" style="326" customWidth="1"/>
    <col min="5636" max="5636" width="57.28515625" style="326" customWidth="1"/>
    <col min="5637" max="5637" width="19.5703125" style="326" customWidth="1"/>
    <col min="5638" max="5888" width="9.140625" style="326"/>
    <col min="5889" max="5889" width="7.140625" style="326" customWidth="1"/>
    <col min="5890" max="5890" width="11.42578125" style="326" customWidth="1"/>
    <col min="5891" max="5891" width="11" style="326" customWidth="1"/>
    <col min="5892" max="5892" width="57.28515625" style="326" customWidth="1"/>
    <col min="5893" max="5893" width="19.5703125" style="326" customWidth="1"/>
    <col min="5894" max="6144" width="9.140625" style="326"/>
    <col min="6145" max="6145" width="7.140625" style="326" customWidth="1"/>
    <col min="6146" max="6146" width="11.42578125" style="326" customWidth="1"/>
    <col min="6147" max="6147" width="11" style="326" customWidth="1"/>
    <col min="6148" max="6148" width="57.28515625" style="326" customWidth="1"/>
    <col min="6149" max="6149" width="19.5703125" style="326" customWidth="1"/>
    <col min="6150" max="6400" width="9.140625" style="326"/>
    <col min="6401" max="6401" width="7.140625" style="326" customWidth="1"/>
    <col min="6402" max="6402" width="11.42578125" style="326" customWidth="1"/>
    <col min="6403" max="6403" width="11" style="326" customWidth="1"/>
    <col min="6404" max="6404" width="57.28515625" style="326" customWidth="1"/>
    <col min="6405" max="6405" width="19.5703125" style="326" customWidth="1"/>
    <col min="6406" max="6656" width="9.140625" style="326"/>
    <col min="6657" max="6657" width="7.140625" style="326" customWidth="1"/>
    <col min="6658" max="6658" width="11.42578125" style="326" customWidth="1"/>
    <col min="6659" max="6659" width="11" style="326" customWidth="1"/>
    <col min="6660" max="6660" width="57.28515625" style="326" customWidth="1"/>
    <col min="6661" max="6661" width="19.5703125" style="326" customWidth="1"/>
    <col min="6662" max="6912" width="9.140625" style="326"/>
    <col min="6913" max="6913" width="7.140625" style="326" customWidth="1"/>
    <col min="6914" max="6914" width="11.42578125" style="326" customWidth="1"/>
    <col min="6915" max="6915" width="11" style="326" customWidth="1"/>
    <col min="6916" max="6916" width="57.28515625" style="326" customWidth="1"/>
    <col min="6917" max="6917" width="19.5703125" style="326" customWidth="1"/>
    <col min="6918" max="7168" width="9.140625" style="326"/>
    <col min="7169" max="7169" width="7.140625" style="326" customWidth="1"/>
    <col min="7170" max="7170" width="11.42578125" style="326" customWidth="1"/>
    <col min="7171" max="7171" width="11" style="326" customWidth="1"/>
    <col min="7172" max="7172" width="57.28515625" style="326" customWidth="1"/>
    <col min="7173" max="7173" width="19.5703125" style="326" customWidth="1"/>
    <col min="7174" max="7424" width="9.140625" style="326"/>
    <col min="7425" max="7425" width="7.140625" style="326" customWidth="1"/>
    <col min="7426" max="7426" width="11.42578125" style="326" customWidth="1"/>
    <col min="7427" max="7427" width="11" style="326" customWidth="1"/>
    <col min="7428" max="7428" width="57.28515625" style="326" customWidth="1"/>
    <col min="7429" max="7429" width="19.5703125" style="326" customWidth="1"/>
    <col min="7430" max="7680" width="9.140625" style="326"/>
    <col min="7681" max="7681" width="7.140625" style="326" customWidth="1"/>
    <col min="7682" max="7682" width="11.42578125" style="326" customWidth="1"/>
    <col min="7683" max="7683" width="11" style="326" customWidth="1"/>
    <col min="7684" max="7684" width="57.28515625" style="326" customWidth="1"/>
    <col min="7685" max="7685" width="19.5703125" style="326" customWidth="1"/>
    <col min="7686" max="7936" width="9.140625" style="326"/>
    <col min="7937" max="7937" width="7.140625" style="326" customWidth="1"/>
    <col min="7938" max="7938" width="11.42578125" style="326" customWidth="1"/>
    <col min="7939" max="7939" width="11" style="326" customWidth="1"/>
    <col min="7940" max="7940" width="57.28515625" style="326" customWidth="1"/>
    <col min="7941" max="7941" width="19.5703125" style="326" customWidth="1"/>
    <col min="7942" max="8192" width="9.140625" style="326"/>
    <col min="8193" max="8193" width="7.140625" style="326" customWidth="1"/>
    <col min="8194" max="8194" width="11.42578125" style="326" customWidth="1"/>
    <col min="8195" max="8195" width="11" style="326" customWidth="1"/>
    <col min="8196" max="8196" width="57.28515625" style="326" customWidth="1"/>
    <col min="8197" max="8197" width="19.5703125" style="326" customWidth="1"/>
    <col min="8198" max="8448" width="9.140625" style="326"/>
    <col min="8449" max="8449" width="7.140625" style="326" customWidth="1"/>
    <col min="8450" max="8450" width="11.42578125" style="326" customWidth="1"/>
    <col min="8451" max="8451" width="11" style="326" customWidth="1"/>
    <col min="8452" max="8452" width="57.28515625" style="326" customWidth="1"/>
    <col min="8453" max="8453" width="19.5703125" style="326" customWidth="1"/>
    <col min="8454" max="8704" width="9.140625" style="326"/>
    <col min="8705" max="8705" width="7.140625" style="326" customWidth="1"/>
    <col min="8706" max="8706" width="11.42578125" style="326" customWidth="1"/>
    <col min="8707" max="8707" width="11" style="326" customWidth="1"/>
    <col min="8708" max="8708" width="57.28515625" style="326" customWidth="1"/>
    <col min="8709" max="8709" width="19.5703125" style="326" customWidth="1"/>
    <col min="8710" max="8960" width="9.140625" style="326"/>
    <col min="8961" max="8961" width="7.140625" style="326" customWidth="1"/>
    <col min="8962" max="8962" width="11.42578125" style="326" customWidth="1"/>
    <col min="8963" max="8963" width="11" style="326" customWidth="1"/>
    <col min="8964" max="8964" width="57.28515625" style="326" customWidth="1"/>
    <col min="8965" max="8965" width="19.5703125" style="326" customWidth="1"/>
    <col min="8966" max="9216" width="9.140625" style="326"/>
    <col min="9217" max="9217" width="7.140625" style="326" customWidth="1"/>
    <col min="9218" max="9218" width="11.42578125" style="326" customWidth="1"/>
    <col min="9219" max="9219" width="11" style="326" customWidth="1"/>
    <col min="9220" max="9220" width="57.28515625" style="326" customWidth="1"/>
    <col min="9221" max="9221" width="19.5703125" style="326" customWidth="1"/>
    <col min="9222" max="9472" width="9.140625" style="326"/>
    <col min="9473" max="9473" width="7.140625" style="326" customWidth="1"/>
    <col min="9474" max="9474" width="11.42578125" style="326" customWidth="1"/>
    <col min="9475" max="9475" width="11" style="326" customWidth="1"/>
    <col min="9476" max="9476" width="57.28515625" style="326" customWidth="1"/>
    <col min="9477" max="9477" width="19.5703125" style="326" customWidth="1"/>
    <col min="9478" max="9728" width="9.140625" style="326"/>
    <col min="9729" max="9729" width="7.140625" style="326" customWidth="1"/>
    <col min="9730" max="9730" width="11.42578125" style="326" customWidth="1"/>
    <col min="9731" max="9731" width="11" style="326" customWidth="1"/>
    <col min="9732" max="9732" width="57.28515625" style="326" customWidth="1"/>
    <col min="9733" max="9733" width="19.5703125" style="326" customWidth="1"/>
    <col min="9734" max="9984" width="9.140625" style="326"/>
    <col min="9985" max="9985" width="7.140625" style="326" customWidth="1"/>
    <col min="9986" max="9986" width="11.42578125" style="326" customWidth="1"/>
    <col min="9987" max="9987" width="11" style="326" customWidth="1"/>
    <col min="9988" max="9988" width="57.28515625" style="326" customWidth="1"/>
    <col min="9989" max="9989" width="19.5703125" style="326" customWidth="1"/>
    <col min="9990" max="10240" width="9.140625" style="326"/>
    <col min="10241" max="10241" width="7.140625" style="326" customWidth="1"/>
    <col min="10242" max="10242" width="11.42578125" style="326" customWidth="1"/>
    <col min="10243" max="10243" width="11" style="326" customWidth="1"/>
    <col min="10244" max="10244" width="57.28515625" style="326" customWidth="1"/>
    <col min="10245" max="10245" width="19.5703125" style="326" customWidth="1"/>
    <col min="10246" max="10496" width="9.140625" style="326"/>
    <col min="10497" max="10497" width="7.140625" style="326" customWidth="1"/>
    <col min="10498" max="10498" width="11.42578125" style="326" customWidth="1"/>
    <col min="10499" max="10499" width="11" style="326" customWidth="1"/>
    <col min="10500" max="10500" width="57.28515625" style="326" customWidth="1"/>
    <col min="10501" max="10501" width="19.5703125" style="326" customWidth="1"/>
    <col min="10502" max="10752" width="9.140625" style="326"/>
    <col min="10753" max="10753" width="7.140625" style="326" customWidth="1"/>
    <col min="10754" max="10754" width="11.42578125" style="326" customWidth="1"/>
    <col min="10755" max="10755" width="11" style="326" customWidth="1"/>
    <col min="10756" max="10756" width="57.28515625" style="326" customWidth="1"/>
    <col min="10757" max="10757" width="19.5703125" style="326" customWidth="1"/>
    <col min="10758" max="11008" width="9.140625" style="326"/>
    <col min="11009" max="11009" width="7.140625" style="326" customWidth="1"/>
    <col min="11010" max="11010" width="11.42578125" style="326" customWidth="1"/>
    <col min="11011" max="11011" width="11" style="326" customWidth="1"/>
    <col min="11012" max="11012" width="57.28515625" style="326" customWidth="1"/>
    <col min="11013" max="11013" width="19.5703125" style="326" customWidth="1"/>
    <col min="11014" max="11264" width="9.140625" style="326"/>
    <col min="11265" max="11265" width="7.140625" style="326" customWidth="1"/>
    <col min="11266" max="11266" width="11.42578125" style="326" customWidth="1"/>
    <col min="11267" max="11267" width="11" style="326" customWidth="1"/>
    <col min="11268" max="11268" width="57.28515625" style="326" customWidth="1"/>
    <col min="11269" max="11269" width="19.5703125" style="326" customWidth="1"/>
    <col min="11270" max="11520" width="9.140625" style="326"/>
    <col min="11521" max="11521" width="7.140625" style="326" customWidth="1"/>
    <col min="11522" max="11522" width="11.42578125" style="326" customWidth="1"/>
    <col min="11523" max="11523" width="11" style="326" customWidth="1"/>
    <col min="11524" max="11524" width="57.28515625" style="326" customWidth="1"/>
    <col min="11525" max="11525" width="19.5703125" style="326" customWidth="1"/>
    <col min="11526" max="11776" width="9.140625" style="326"/>
    <col min="11777" max="11777" width="7.140625" style="326" customWidth="1"/>
    <col min="11778" max="11778" width="11.42578125" style="326" customWidth="1"/>
    <col min="11779" max="11779" width="11" style="326" customWidth="1"/>
    <col min="11780" max="11780" width="57.28515625" style="326" customWidth="1"/>
    <col min="11781" max="11781" width="19.5703125" style="326" customWidth="1"/>
    <col min="11782" max="12032" width="9.140625" style="326"/>
    <col min="12033" max="12033" width="7.140625" style="326" customWidth="1"/>
    <col min="12034" max="12034" width="11.42578125" style="326" customWidth="1"/>
    <col min="12035" max="12035" width="11" style="326" customWidth="1"/>
    <col min="12036" max="12036" width="57.28515625" style="326" customWidth="1"/>
    <col min="12037" max="12037" width="19.5703125" style="326" customWidth="1"/>
    <col min="12038" max="12288" width="9.140625" style="326"/>
    <col min="12289" max="12289" width="7.140625" style="326" customWidth="1"/>
    <col min="12290" max="12290" width="11.42578125" style="326" customWidth="1"/>
    <col min="12291" max="12291" width="11" style="326" customWidth="1"/>
    <col min="12292" max="12292" width="57.28515625" style="326" customWidth="1"/>
    <col min="12293" max="12293" width="19.5703125" style="326" customWidth="1"/>
    <col min="12294" max="12544" width="9.140625" style="326"/>
    <col min="12545" max="12545" width="7.140625" style="326" customWidth="1"/>
    <col min="12546" max="12546" width="11.42578125" style="326" customWidth="1"/>
    <col min="12547" max="12547" width="11" style="326" customWidth="1"/>
    <col min="12548" max="12548" width="57.28515625" style="326" customWidth="1"/>
    <col min="12549" max="12549" width="19.5703125" style="326" customWidth="1"/>
    <col min="12550" max="12800" width="9.140625" style="326"/>
    <col min="12801" max="12801" width="7.140625" style="326" customWidth="1"/>
    <col min="12802" max="12802" width="11.42578125" style="326" customWidth="1"/>
    <col min="12803" max="12803" width="11" style="326" customWidth="1"/>
    <col min="12804" max="12804" width="57.28515625" style="326" customWidth="1"/>
    <col min="12805" max="12805" width="19.5703125" style="326" customWidth="1"/>
    <col min="12806" max="13056" width="9.140625" style="326"/>
    <col min="13057" max="13057" width="7.140625" style="326" customWidth="1"/>
    <col min="13058" max="13058" width="11.42578125" style="326" customWidth="1"/>
    <col min="13059" max="13059" width="11" style="326" customWidth="1"/>
    <col min="13060" max="13060" width="57.28515625" style="326" customWidth="1"/>
    <col min="13061" max="13061" width="19.5703125" style="326" customWidth="1"/>
    <col min="13062" max="13312" width="9.140625" style="326"/>
    <col min="13313" max="13313" width="7.140625" style="326" customWidth="1"/>
    <col min="13314" max="13314" width="11.42578125" style="326" customWidth="1"/>
    <col min="13315" max="13315" width="11" style="326" customWidth="1"/>
    <col min="13316" max="13316" width="57.28515625" style="326" customWidth="1"/>
    <col min="13317" max="13317" width="19.5703125" style="326" customWidth="1"/>
    <col min="13318" max="13568" width="9.140625" style="326"/>
    <col min="13569" max="13569" width="7.140625" style="326" customWidth="1"/>
    <col min="13570" max="13570" width="11.42578125" style="326" customWidth="1"/>
    <col min="13571" max="13571" width="11" style="326" customWidth="1"/>
    <col min="13572" max="13572" width="57.28515625" style="326" customWidth="1"/>
    <col min="13573" max="13573" width="19.5703125" style="326" customWidth="1"/>
    <col min="13574" max="13824" width="9.140625" style="326"/>
    <col min="13825" max="13825" width="7.140625" style="326" customWidth="1"/>
    <col min="13826" max="13826" width="11.42578125" style="326" customWidth="1"/>
    <col min="13827" max="13827" width="11" style="326" customWidth="1"/>
    <col min="13828" max="13828" width="57.28515625" style="326" customWidth="1"/>
    <col min="13829" max="13829" width="19.5703125" style="326" customWidth="1"/>
    <col min="13830" max="14080" width="9.140625" style="326"/>
    <col min="14081" max="14081" width="7.140625" style="326" customWidth="1"/>
    <col min="14082" max="14082" width="11.42578125" style="326" customWidth="1"/>
    <col min="14083" max="14083" width="11" style="326" customWidth="1"/>
    <col min="14084" max="14084" width="57.28515625" style="326" customWidth="1"/>
    <col min="14085" max="14085" width="19.5703125" style="326" customWidth="1"/>
    <col min="14086" max="14336" width="9.140625" style="326"/>
    <col min="14337" max="14337" width="7.140625" style="326" customWidth="1"/>
    <col min="14338" max="14338" width="11.42578125" style="326" customWidth="1"/>
    <col min="14339" max="14339" width="11" style="326" customWidth="1"/>
    <col min="14340" max="14340" width="57.28515625" style="326" customWidth="1"/>
    <col min="14341" max="14341" width="19.5703125" style="326" customWidth="1"/>
    <col min="14342" max="14592" width="9.140625" style="326"/>
    <col min="14593" max="14593" width="7.140625" style="326" customWidth="1"/>
    <col min="14594" max="14594" width="11.42578125" style="326" customWidth="1"/>
    <col min="14595" max="14595" width="11" style="326" customWidth="1"/>
    <col min="14596" max="14596" width="57.28515625" style="326" customWidth="1"/>
    <col min="14597" max="14597" width="19.5703125" style="326" customWidth="1"/>
    <col min="14598" max="14848" width="9.140625" style="326"/>
    <col min="14849" max="14849" width="7.140625" style="326" customWidth="1"/>
    <col min="14850" max="14850" width="11.42578125" style="326" customWidth="1"/>
    <col min="14851" max="14851" width="11" style="326" customWidth="1"/>
    <col min="14852" max="14852" width="57.28515625" style="326" customWidth="1"/>
    <col min="14853" max="14853" width="19.5703125" style="326" customWidth="1"/>
    <col min="14854" max="15104" width="9.140625" style="326"/>
    <col min="15105" max="15105" width="7.140625" style="326" customWidth="1"/>
    <col min="15106" max="15106" width="11.42578125" style="326" customWidth="1"/>
    <col min="15107" max="15107" width="11" style="326" customWidth="1"/>
    <col min="15108" max="15108" width="57.28515625" style="326" customWidth="1"/>
    <col min="15109" max="15109" width="19.5703125" style="326" customWidth="1"/>
    <col min="15110" max="15360" width="9.140625" style="326"/>
    <col min="15361" max="15361" width="7.140625" style="326" customWidth="1"/>
    <col min="15362" max="15362" width="11.42578125" style="326" customWidth="1"/>
    <col min="15363" max="15363" width="11" style="326" customWidth="1"/>
    <col min="15364" max="15364" width="57.28515625" style="326" customWidth="1"/>
    <col min="15365" max="15365" width="19.5703125" style="326" customWidth="1"/>
    <col min="15366" max="15616" width="9.140625" style="326"/>
    <col min="15617" max="15617" width="7.140625" style="326" customWidth="1"/>
    <col min="15618" max="15618" width="11.42578125" style="326" customWidth="1"/>
    <col min="15619" max="15619" width="11" style="326" customWidth="1"/>
    <col min="15620" max="15620" width="57.28515625" style="326" customWidth="1"/>
    <col min="15621" max="15621" width="19.5703125" style="326" customWidth="1"/>
    <col min="15622" max="15872" width="9.140625" style="326"/>
    <col min="15873" max="15873" width="7.140625" style="326" customWidth="1"/>
    <col min="15874" max="15874" width="11.42578125" style="326" customWidth="1"/>
    <col min="15875" max="15875" width="11" style="326" customWidth="1"/>
    <col min="15876" max="15876" width="57.28515625" style="326" customWidth="1"/>
    <col min="15877" max="15877" width="19.5703125" style="326" customWidth="1"/>
    <col min="15878" max="16128" width="9.140625" style="326"/>
    <col min="16129" max="16129" width="7.140625" style="326" customWidth="1"/>
    <col min="16130" max="16130" width="11.42578125" style="326" customWidth="1"/>
    <col min="16131" max="16131" width="11" style="326" customWidth="1"/>
    <col min="16132" max="16132" width="57.28515625" style="326" customWidth="1"/>
    <col min="16133" max="16133" width="19.5703125" style="326" customWidth="1"/>
    <col min="16134" max="16384" width="9.140625" style="326"/>
  </cols>
  <sheetData>
    <row r="1" spans="1:9">
      <c r="E1" s="327" t="s">
        <v>260</v>
      </c>
    </row>
    <row r="2" spans="1:9">
      <c r="E2" s="126" t="s">
        <v>265</v>
      </c>
    </row>
    <row r="3" spans="1:9">
      <c r="E3" s="126" t="s">
        <v>213</v>
      </c>
    </row>
    <row r="4" spans="1:9">
      <c r="E4" s="126" t="s">
        <v>262</v>
      </c>
    </row>
    <row r="5" spans="1:9">
      <c r="E5" s="328"/>
    </row>
    <row r="6" spans="1:9" ht="33" customHeight="1">
      <c r="A6" s="547" t="s">
        <v>244</v>
      </c>
      <c r="B6" s="547"/>
      <c r="C6" s="547"/>
      <c r="D6" s="547"/>
      <c r="E6" s="547"/>
      <c r="F6" s="329"/>
      <c r="G6" s="329"/>
      <c r="H6" s="329"/>
      <c r="I6" s="329"/>
    </row>
    <row r="7" spans="1:9" ht="15">
      <c r="A7" s="548" t="s">
        <v>239</v>
      </c>
      <c r="B7" s="548"/>
      <c r="C7" s="548"/>
      <c r="D7" s="548"/>
      <c r="E7" s="548"/>
      <c r="F7" s="329"/>
      <c r="G7" s="329"/>
      <c r="H7" s="329"/>
      <c r="I7" s="329"/>
    </row>
    <row r="8" spans="1:9" ht="15">
      <c r="A8" s="548" t="s">
        <v>261</v>
      </c>
      <c r="B8" s="548"/>
      <c r="C8" s="548"/>
      <c r="D8" s="548"/>
      <c r="E8" s="548"/>
      <c r="F8" s="329"/>
      <c r="G8" s="329"/>
      <c r="H8" s="329"/>
      <c r="I8" s="329"/>
    </row>
    <row r="9" spans="1:9" ht="18">
      <c r="A9" s="330"/>
      <c r="B9" s="331"/>
      <c r="C9" s="331"/>
      <c r="D9" s="331"/>
      <c r="E9" s="330"/>
      <c r="F9" s="329"/>
      <c r="G9" s="329"/>
      <c r="H9" s="329"/>
      <c r="I9" s="329"/>
    </row>
    <row r="10" spans="1:9">
      <c r="E10" s="328" t="s">
        <v>237</v>
      </c>
    </row>
    <row r="11" spans="1:9">
      <c r="A11" s="332"/>
      <c r="B11" s="333"/>
      <c r="C11" s="333"/>
      <c r="D11" s="333"/>
      <c r="E11" s="334"/>
    </row>
    <row r="12" spans="1:9">
      <c r="A12" s="335" t="s">
        <v>0</v>
      </c>
      <c r="B12" s="336" t="s">
        <v>1</v>
      </c>
      <c r="C12" s="336" t="s">
        <v>240</v>
      </c>
      <c r="D12" s="336" t="s">
        <v>241</v>
      </c>
      <c r="E12" s="337" t="s">
        <v>12</v>
      </c>
    </row>
    <row r="13" spans="1:9">
      <c r="A13" s="338"/>
      <c r="B13" s="339"/>
      <c r="C13" s="339"/>
      <c r="D13" s="339"/>
      <c r="E13" s="340"/>
    </row>
    <row r="14" spans="1:9" ht="9.75" customHeight="1">
      <c r="A14" s="341">
        <v>1</v>
      </c>
      <c r="B14" s="342">
        <v>2</v>
      </c>
      <c r="C14" s="342">
        <v>3</v>
      </c>
      <c r="D14" s="341">
        <v>4</v>
      </c>
      <c r="E14" s="342">
        <v>5</v>
      </c>
    </row>
    <row r="15" spans="1:9">
      <c r="A15" s="343"/>
      <c r="B15" s="344"/>
      <c r="C15" s="344"/>
      <c r="D15" s="344"/>
      <c r="E15" s="345"/>
    </row>
    <row r="16" spans="1:9" ht="16.5">
      <c r="A16" s="549" t="s">
        <v>242</v>
      </c>
      <c r="B16" s="550"/>
      <c r="C16" s="550"/>
      <c r="D16" s="346"/>
      <c r="E16" s="347">
        <f>E18+E31</f>
        <v>7325</v>
      </c>
    </row>
    <row r="17" spans="1:9">
      <c r="A17" s="343"/>
      <c r="B17" s="344"/>
      <c r="C17" s="344"/>
      <c r="D17" s="344"/>
      <c r="E17" s="348"/>
    </row>
    <row r="18" spans="1:9" ht="15.75">
      <c r="A18" s="551" t="s">
        <v>243</v>
      </c>
      <c r="B18" s="550"/>
      <c r="C18" s="550"/>
      <c r="D18" s="552"/>
      <c r="E18" s="349">
        <f>E20</f>
        <v>108</v>
      </c>
    </row>
    <row r="19" spans="1:9" ht="15">
      <c r="A19" s="553"/>
      <c r="B19" s="554"/>
      <c r="C19" s="554"/>
      <c r="D19" s="555"/>
      <c r="E19" s="350"/>
    </row>
    <row r="20" spans="1:9" ht="15">
      <c r="A20" s="556" t="s">
        <v>247</v>
      </c>
      <c r="B20" s="550"/>
      <c r="C20" s="550"/>
      <c r="D20" s="552"/>
      <c r="E20" s="351">
        <f>E22</f>
        <v>108</v>
      </c>
    </row>
    <row r="21" spans="1:9">
      <c r="A21" s="343"/>
      <c r="B21" s="344"/>
      <c r="C21" s="344"/>
      <c r="D21" s="344"/>
      <c r="E21" s="348"/>
    </row>
    <row r="22" spans="1:9">
      <c r="A22" s="352" t="s">
        <v>254</v>
      </c>
      <c r="B22" s="545" t="s">
        <v>245</v>
      </c>
      <c r="C22" s="545"/>
      <c r="D22" s="546"/>
      <c r="E22" s="353">
        <f>E24</f>
        <v>108</v>
      </c>
    </row>
    <row r="23" spans="1:9">
      <c r="A23" s="343"/>
      <c r="B23" s="344"/>
      <c r="C23" s="344"/>
      <c r="D23" s="344"/>
      <c r="E23" s="348"/>
    </row>
    <row r="24" spans="1:9">
      <c r="A24" s="354">
        <v>855</v>
      </c>
      <c r="B24" s="355"/>
      <c r="C24" s="355"/>
      <c r="D24" s="356" t="s">
        <v>110</v>
      </c>
      <c r="E24" s="353">
        <f>E26</f>
        <v>108</v>
      </c>
    </row>
    <row r="25" spans="1:9">
      <c r="A25" s="336"/>
      <c r="B25" s="336"/>
      <c r="C25" s="357"/>
      <c r="D25" s="358"/>
      <c r="E25" s="359"/>
    </row>
    <row r="26" spans="1:9">
      <c r="A26" s="336"/>
      <c r="B26" s="360">
        <v>85516</v>
      </c>
      <c r="C26" s="361"/>
      <c r="D26" s="362" t="s">
        <v>233</v>
      </c>
      <c r="E26" s="363">
        <f>SUM(E27:E29)</f>
        <v>108</v>
      </c>
    </row>
    <row r="27" spans="1:9" ht="27.75" customHeight="1">
      <c r="A27" s="336"/>
      <c r="B27" s="336"/>
      <c r="C27" s="371">
        <v>4027</v>
      </c>
      <c r="D27" s="370" t="s">
        <v>248</v>
      </c>
      <c r="E27" s="364">
        <v>90</v>
      </c>
      <c r="G27" s="365"/>
      <c r="I27" s="365"/>
    </row>
    <row r="28" spans="1:9" ht="17.25" customHeight="1">
      <c r="A28" s="336"/>
      <c r="B28" s="336"/>
      <c r="C28" s="371">
        <v>4117</v>
      </c>
      <c r="D28" s="370" t="s">
        <v>249</v>
      </c>
      <c r="E28" s="359">
        <v>16</v>
      </c>
      <c r="G28" s="365"/>
      <c r="I28" s="365"/>
    </row>
    <row r="29" spans="1:9" ht="27.75" customHeight="1">
      <c r="A29" s="336"/>
      <c r="B29" s="336"/>
      <c r="C29" s="371">
        <v>4127</v>
      </c>
      <c r="D29" s="370" t="s">
        <v>250</v>
      </c>
      <c r="E29" s="359">
        <v>2</v>
      </c>
      <c r="G29" s="365"/>
      <c r="I29" s="365"/>
    </row>
    <row r="30" spans="1:9">
      <c r="A30" s="366"/>
      <c r="B30" s="366"/>
      <c r="C30" s="367"/>
      <c r="D30" s="368"/>
      <c r="E30" s="369"/>
    </row>
    <row r="31" spans="1:9" ht="33" customHeight="1">
      <c r="A31" s="557" t="s">
        <v>251</v>
      </c>
      <c r="B31" s="558"/>
      <c r="C31" s="558"/>
      <c r="D31" s="559"/>
      <c r="E31" s="349">
        <f>E33</f>
        <v>7217</v>
      </c>
    </row>
    <row r="32" spans="1:9" ht="15">
      <c r="A32" s="553"/>
      <c r="B32" s="554"/>
      <c r="C32" s="554"/>
      <c r="D32" s="555"/>
      <c r="E32" s="350"/>
    </row>
    <row r="33" spans="1:9" ht="15">
      <c r="A33" s="556" t="s">
        <v>252</v>
      </c>
      <c r="B33" s="550"/>
      <c r="C33" s="550"/>
      <c r="D33" s="552"/>
      <c r="E33" s="351">
        <f>E35</f>
        <v>7217</v>
      </c>
    </row>
    <row r="34" spans="1:9">
      <c r="A34" s="343"/>
      <c r="B34" s="344"/>
      <c r="C34" s="344"/>
      <c r="D34" s="344"/>
      <c r="E34" s="348"/>
    </row>
    <row r="35" spans="1:9">
      <c r="A35" s="372" t="s">
        <v>253</v>
      </c>
      <c r="B35" s="545" t="s">
        <v>246</v>
      </c>
      <c r="C35" s="545"/>
      <c r="D35" s="546"/>
      <c r="E35" s="353">
        <f>E37</f>
        <v>7217</v>
      </c>
    </row>
    <row r="36" spans="1:9">
      <c r="A36" s="343"/>
      <c r="B36" s="344"/>
      <c r="C36" s="344"/>
      <c r="D36" s="344"/>
      <c r="E36" s="348"/>
    </row>
    <row r="37" spans="1:9">
      <c r="A37" s="354">
        <v>851</v>
      </c>
      <c r="B37" s="355"/>
      <c r="C37" s="355"/>
      <c r="D37" s="356" t="s">
        <v>83</v>
      </c>
      <c r="E37" s="353">
        <f>E39</f>
        <v>7217</v>
      </c>
    </row>
    <row r="38" spans="1:9">
      <c r="A38" s="336"/>
      <c r="B38" s="336"/>
      <c r="C38" s="357"/>
      <c r="D38" s="358"/>
      <c r="E38" s="359"/>
    </row>
    <row r="39" spans="1:9">
      <c r="A39" s="336"/>
      <c r="B39" s="360">
        <v>85132</v>
      </c>
      <c r="C39" s="361"/>
      <c r="D39" s="362" t="s">
        <v>122</v>
      </c>
      <c r="E39" s="363">
        <f>SUM(E40:E42)</f>
        <v>7217</v>
      </c>
    </row>
    <row r="40" spans="1:9" ht="23.25" customHeight="1">
      <c r="A40" s="336"/>
      <c r="B40" s="336"/>
      <c r="C40" s="371">
        <v>4007</v>
      </c>
      <c r="D40" s="370" t="s">
        <v>255</v>
      </c>
      <c r="E40" s="364">
        <v>869</v>
      </c>
      <c r="G40" s="365"/>
      <c r="I40" s="365"/>
    </row>
    <row r="41" spans="1:9" ht="23.25" customHeight="1">
      <c r="A41" s="336"/>
      <c r="B41" s="336"/>
      <c r="C41" s="371">
        <v>6057</v>
      </c>
      <c r="D41" s="370" t="s">
        <v>256</v>
      </c>
      <c r="E41" s="359">
        <v>1260</v>
      </c>
      <c r="G41" s="365"/>
      <c r="I41" s="365"/>
    </row>
    <row r="42" spans="1:9" ht="29.25" customHeight="1">
      <c r="A42" s="336"/>
      <c r="B42" s="336"/>
      <c r="C42" s="371">
        <v>6067</v>
      </c>
      <c r="D42" s="370" t="s">
        <v>257</v>
      </c>
      <c r="E42" s="359">
        <v>5088</v>
      </c>
      <c r="G42" s="365"/>
      <c r="I42" s="365"/>
    </row>
    <row r="43" spans="1:9">
      <c r="A43" s="366"/>
      <c r="B43" s="366"/>
      <c r="C43" s="367"/>
      <c r="D43" s="368"/>
      <c r="E43" s="369"/>
    </row>
  </sheetData>
  <mergeCells count="12">
    <mergeCell ref="B35:D35"/>
    <mergeCell ref="A6:E6"/>
    <mergeCell ref="A7:E7"/>
    <mergeCell ref="A8:E8"/>
    <mergeCell ref="A16:C16"/>
    <mergeCell ref="A18:D18"/>
    <mergeCell ref="A19:D19"/>
    <mergeCell ref="A20:D20"/>
    <mergeCell ref="A31:D31"/>
    <mergeCell ref="A32:D32"/>
    <mergeCell ref="A33:D33"/>
    <mergeCell ref="B22:D22"/>
  </mergeCells>
  <pageMargins left="0.75" right="0.75" top="1" bottom="1" header="0.5" footer="0.5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6</vt:i4>
      </vt:variant>
    </vt:vector>
  </HeadingPairs>
  <TitlesOfParts>
    <vt:vector size="13" baseType="lpstr">
      <vt:lpstr>Zał. 1_korekta</vt:lpstr>
      <vt:lpstr>Zał.1</vt:lpstr>
      <vt:lpstr>Zał.1 (BP)</vt:lpstr>
      <vt:lpstr>Zał.1a (BP)</vt:lpstr>
      <vt:lpstr>Zał. 1b (BP) </vt:lpstr>
      <vt:lpstr>Zał. 1c (BŚE)</vt:lpstr>
      <vt:lpstr>Zał. 1d (BŚE)</vt:lpstr>
      <vt:lpstr>'Zał. 1b (BP) '!Obszar_wydruku</vt:lpstr>
      <vt:lpstr>'Zał. 1c (BŚE)'!Obszar_wydruku</vt:lpstr>
      <vt:lpstr>'Zał.1a (BP)'!Obszar_wydruku</vt:lpstr>
      <vt:lpstr>'Zał. 1b (BP) '!Tytuły_wydruku</vt:lpstr>
      <vt:lpstr>'Zał. 1c (BŚE)'!Tytuły_wydruku</vt:lpstr>
      <vt:lpstr>'Zał.1a (BP)'!Tytuły_wydruku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Natalia Kurdyła</cp:lastModifiedBy>
  <cp:lastPrinted>2023-02-17T07:28:32Z</cp:lastPrinted>
  <dcterms:created xsi:type="dcterms:W3CDTF">2006-10-11T08:10:34Z</dcterms:created>
  <dcterms:modified xsi:type="dcterms:W3CDTF">2023-02-24T07:07:49Z</dcterms:modified>
</cp:coreProperties>
</file>